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165" tabRatio="828" activeTab="0"/>
  </bookViews>
  <sheets>
    <sheet name="DASHBOARD" sheetId="1" r:id="rId1"/>
    <sheet name="City COVID Expenses" sheetId="2" r:id="rId2"/>
    <sheet name="City COVID-19 Revenues" sheetId="3" r:id="rId3"/>
    <sheet name="Bill 200258 Appropriations" sheetId="4" r:id="rId4"/>
    <sheet name="City Council Categories" sheetId="5" r:id="rId5"/>
    <sheet name="Data Calculations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<sst xmlns="http://schemas.openxmlformats.org/spreadsheetml/2006/main" count="3093" uniqueCount="668">
  <si>
    <t>DATE</t>
  </si>
  <si>
    <t>DP</t>
  </si>
  <si>
    <t>DP#</t>
  </si>
  <si>
    <t>FUND</t>
  </si>
  <si>
    <t>INDEX</t>
  </si>
  <si>
    <t>CLASS</t>
  </si>
  <si>
    <t>CHAR</t>
  </si>
  <si>
    <t>DIV</t>
  </si>
  <si>
    <t>ENCUMBRANCE</t>
  </si>
  <si>
    <t>EXPENDITURES</t>
  </si>
  <si>
    <t>Total Obligations</t>
  </si>
  <si>
    <t>DESCRIPTION</t>
  </si>
  <si>
    <t>VENDOR</t>
  </si>
  <si>
    <t>1/21/20</t>
  </si>
  <si>
    <t>Prisons</t>
  </si>
  <si>
    <t>010</t>
  </si>
  <si>
    <t>POXX20113478</t>
  </si>
  <si>
    <t>0317</t>
  </si>
  <si>
    <t>16</t>
  </si>
  <si>
    <t>MEDICAL SUPPLIES/EMERGENCY MEDICAL SUPPLIES</t>
  </si>
  <si>
    <t>HENRY SCHEIN INC</t>
  </si>
  <si>
    <t>No</t>
  </si>
  <si>
    <t>1/29/20</t>
  </si>
  <si>
    <t>POXX20114370</t>
  </si>
  <si>
    <t>0308</t>
  </si>
  <si>
    <t>GLOVES, DISPOSABLE NITRILE</t>
  </si>
  <si>
    <t>SAF T GARD INTERNATIONAL INC</t>
  </si>
  <si>
    <t>2/13/20</t>
  </si>
  <si>
    <t>POXX20114581</t>
  </si>
  <si>
    <t>0318</t>
  </si>
  <si>
    <t>SANITIZING WIPES</t>
  </si>
  <si>
    <t>T FRANK MCCALLS INC</t>
  </si>
  <si>
    <t>2/19/20</t>
  </si>
  <si>
    <t>POXX20115681</t>
  </si>
  <si>
    <t>GOGGLES, SAFETY GLASSES</t>
  </si>
  <si>
    <t>ARBILL INDUSTRIES INC</t>
  </si>
  <si>
    <t>2/25/20</t>
  </si>
  <si>
    <t>POXX20115419</t>
  </si>
  <si>
    <t>0300</t>
  </si>
  <si>
    <t>SOAP FOAM CARTRIDGE</t>
  </si>
  <si>
    <t>ANA SOURCING LLC</t>
  </si>
  <si>
    <t>POXX20115415</t>
  </si>
  <si>
    <t>BLEACH 6% GERMICIDAL</t>
  </si>
  <si>
    <t>W B MASON COMPANY INC</t>
  </si>
  <si>
    <t>2/26/20</t>
  </si>
  <si>
    <t>POXX20116303</t>
  </si>
  <si>
    <t>0312</t>
  </si>
  <si>
    <t>RESPIRATOR, N95</t>
  </si>
  <si>
    <t>MAXON SUPPLIES LLC</t>
  </si>
  <si>
    <t>3/09/20</t>
  </si>
  <si>
    <t>POXX20117076</t>
  </si>
  <si>
    <t>DISINFECTANT SPRAY</t>
  </si>
  <si>
    <t>AMERICHEM INTERNATIONAL</t>
  </si>
  <si>
    <t>3/10/20</t>
  </si>
  <si>
    <t>POXX20117171</t>
  </si>
  <si>
    <t>DISINFECT/CLEAN/GERMICIDE</t>
  </si>
  <si>
    <t>3/16/20</t>
  </si>
  <si>
    <t>POXX20117251</t>
  </si>
  <si>
    <t>POXX20117484</t>
  </si>
  <si>
    <t>15</t>
  </si>
  <si>
    <t>POXX20117653</t>
  </si>
  <si>
    <t>COVERALL, DISPOSABLE</t>
  </si>
  <si>
    <t>3/17/20</t>
  </si>
  <si>
    <t>Streets</t>
  </si>
  <si>
    <t>POXX20117667</t>
  </si>
  <si>
    <t>10</t>
  </si>
  <si>
    <t>GLOVES, NITRILE</t>
  </si>
  <si>
    <t>Yes</t>
  </si>
  <si>
    <t>POXX20117672</t>
  </si>
  <si>
    <t>MASK, DUST, 20/BOX</t>
  </si>
  <si>
    <t>STAUFFER MANUFACTURING CO</t>
  </si>
  <si>
    <t>Health</t>
  </si>
  <si>
    <t>PVXX20009226</t>
  </si>
  <si>
    <t>0299</t>
  </si>
  <si>
    <t>41</t>
  </si>
  <si>
    <t xml:space="preserve">ESTABLISH ACCOUNT </t>
  </si>
  <si>
    <t>PHA000730-COVID-19 VIRUS</t>
  </si>
  <si>
    <t>3/18/20</t>
  </si>
  <si>
    <t>DHS</t>
  </si>
  <si>
    <t>POXX20117828</t>
  </si>
  <si>
    <t>44</t>
  </si>
  <si>
    <t>3/19/20</t>
  </si>
  <si>
    <t>Fire</t>
  </si>
  <si>
    <t>POXX20117886</t>
  </si>
  <si>
    <t>22</t>
  </si>
  <si>
    <t>HID1586LGGMN COMPOSITE ISOPROX CARDS</t>
  </si>
  <si>
    <t>IRIS LTD INC</t>
  </si>
  <si>
    <t>POXX20117846</t>
  </si>
  <si>
    <t>3/20/20</t>
  </si>
  <si>
    <t>MDO</t>
  </si>
  <si>
    <t>POXX20117931</t>
  </si>
  <si>
    <t>0209</t>
  </si>
  <si>
    <t>21</t>
  </si>
  <si>
    <t>INSTALLLATION OF TELEPHONE EQUIPMENT</t>
  </si>
  <si>
    <t>NU VISION TECHNOLOGIES</t>
  </si>
  <si>
    <t>POXX20117920</t>
  </si>
  <si>
    <t>POXX20117935</t>
  </si>
  <si>
    <t>POXX20117909</t>
  </si>
  <si>
    <t>SOAP, HAND, LIQUID, ANTISEPTIC</t>
  </si>
  <si>
    <t>POXX20117937</t>
  </si>
  <si>
    <t>POXX20117740</t>
  </si>
  <si>
    <t>L+I</t>
  </si>
  <si>
    <t>POXX20117987</t>
  </si>
  <si>
    <t>0326</t>
  </si>
  <si>
    <t>23</t>
  </si>
  <si>
    <t>HAND SANITIZER</t>
  </si>
  <si>
    <t>STAPLES</t>
  </si>
  <si>
    <t>POXX20117948</t>
  </si>
  <si>
    <t>SANITIZER, HAND</t>
  </si>
  <si>
    <t>3/23/20</t>
  </si>
  <si>
    <t>POXX20117899</t>
  </si>
  <si>
    <t>0410</t>
  </si>
  <si>
    <t>TELECOMMUNICATIONS NETWORK EQUIPMENT</t>
  </si>
  <si>
    <t>FORERUNNER TECHNOLOGIES INC</t>
  </si>
  <si>
    <t>POXX20118029</t>
  </si>
  <si>
    <t>11</t>
  </si>
  <si>
    <t>POXX20118072</t>
  </si>
  <si>
    <t>HENRY SCHEIN INCORPORATED</t>
  </si>
  <si>
    <t>3/24/20</t>
  </si>
  <si>
    <t>POXX20118023</t>
  </si>
  <si>
    <t>0230</t>
  </si>
  <si>
    <t>CATERING SERVICE - OEM</t>
  </si>
  <si>
    <t>GENEVIEVE'S CATERING, LLC</t>
  </si>
  <si>
    <t>POXX20118032</t>
  </si>
  <si>
    <t>0320</t>
  </si>
  <si>
    <t>OFFICE SUPPLIES</t>
  </si>
  <si>
    <t>POXX20118071</t>
  </si>
  <si>
    <t>0313</t>
  </si>
  <si>
    <t>PURCHASE OF GROCERIES</t>
  </si>
  <si>
    <t>US FOODS INC</t>
  </si>
  <si>
    <t>POXX20118035</t>
  </si>
  <si>
    <t>0310</t>
  </si>
  <si>
    <t>2-CAMERA WIRELESS SYSTEM</t>
  </si>
  <si>
    <t>A C RADIO SUPPLY INC</t>
  </si>
  <si>
    <t>3/25/20</t>
  </si>
  <si>
    <t>OIT</t>
  </si>
  <si>
    <t>POXX20117991</t>
  </si>
  <si>
    <t>SWITCHES, JUNIPERS</t>
  </si>
  <si>
    <t>P C SPECIALISTS INC</t>
  </si>
  <si>
    <t>3/26/20</t>
  </si>
  <si>
    <t>POXX20118146</t>
  </si>
  <si>
    <t>0427</t>
  </si>
  <si>
    <t>PURCHASE OF COMPUTER HARDWARE</t>
  </si>
  <si>
    <t>CDW GOVERNMENT INC</t>
  </si>
  <si>
    <t>POXX20118153</t>
  </si>
  <si>
    <t>MASK, DUST</t>
  </si>
  <si>
    <t>ARBILL INDUSTRIES</t>
  </si>
  <si>
    <t>3/27/20</t>
  </si>
  <si>
    <t>POXX20118217</t>
  </si>
  <si>
    <t>03</t>
  </si>
  <si>
    <t>BOTTLED DRINKING WATER</t>
  </si>
  <si>
    <t>POXX20118209</t>
  </si>
  <si>
    <t>WIPES; PRE-MOISTENED</t>
  </si>
  <si>
    <t>MDXX20001406</t>
  </si>
  <si>
    <t>0250</t>
  </si>
  <si>
    <t>INMATE PHYSICAL HEALTHCARE</t>
  </si>
  <si>
    <t>CORIZON HEALTH INCORPORATED</t>
  </si>
  <si>
    <t>3/28/20</t>
  </si>
  <si>
    <t>POXX20118187</t>
  </si>
  <si>
    <t>POXX20118196</t>
  </si>
  <si>
    <t>SPONGE, SCRUBBING</t>
  </si>
  <si>
    <t>IMPERIAL BAG &amp; PAPER CO LLC</t>
  </si>
  <si>
    <t>POXX20118194</t>
  </si>
  <si>
    <t>WIPER, RAG</t>
  </si>
  <si>
    <t>T FRANK MCCALLS INCORPORATED</t>
  </si>
  <si>
    <t>POXX20118166</t>
  </si>
  <si>
    <t>POXX20118188</t>
  </si>
  <si>
    <t>3/30/20</t>
  </si>
  <si>
    <t>POXX20118271</t>
  </si>
  <si>
    <t>0255</t>
  </si>
  <si>
    <t>INFECTIOUS WASTE DISPOSAL</t>
  </si>
  <si>
    <t>ADVANT-EDGE SOLUTIONS OF MIDDLE ATLANTIC</t>
  </si>
  <si>
    <t>POXX20118279</t>
  </si>
  <si>
    <t>OFFICE SUPPLIES SCH 904</t>
  </si>
  <si>
    <t>PVXX20009356</t>
  </si>
  <si>
    <t>COVID19 LAB TESTING</t>
  </si>
  <si>
    <t>DENTRUST PC</t>
  </si>
  <si>
    <t>DPP</t>
  </si>
  <si>
    <t>POXX20118273</t>
  </si>
  <si>
    <t>07</t>
  </si>
  <si>
    <t>SAF T GARD</t>
  </si>
  <si>
    <t>POXX20118246</t>
  </si>
  <si>
    <t>0323</t>
  </si>
  <si>
    <t>HVAC PARTS</t>
  </si>
  <si>
    <t>TOZOUR ENERGY SYSTEM</t>
  </si>
  <si>
    <t>Fleet</t>
  </si>
  <si>
    <t>POXX20118125</t>
  </si>
  <si>
    <t>0428</t>
  </si>
  <si>
    <t>OPTION; STRYKER POWER-LOAD COT FASTENER</t>
  </si>
  <si>
    <t>BAY HEAD INVESTMENTS</t>
  </si>
  <si>
    <t>POXX20118120</t>
  </si>
  <si>
    <t>VAN, PASSENGER</t>
  </si>
  <si>
    <t>PACIFICO FORD INC</t>
  </si>
  <si>
    <t>POXX20118122</t>
  </si>
  <si>
    <t>POXX20118131</t>
  </si>
  <si>
    <t>BUS, 30' APOLLO</t>
  </si>
  <si>
    <t>WOLFINGTON BODY CO INC</t>
  </si>
  <si>
    <t>POXX20118257</t>
  </si>
  <si>
    <t>3/31/20</t>
  </si>
  <si>
    <t>POXX20118318</t>
  </si>
  <si>
    <t>Police</t>
  </si>
  <si>
    <t>POXX20118297</t>
  </si>
  <si>
    <t>AVON CS-PAPR KIT</t>
  </si>
  <si>
    <t>ATLANTIC TACTICAL INC.</t>
  </si>
  <si>
    <t>POXX20118339</t>
  </si>
  <si>
    <t>JET INSTANT HAND SANITIZER</t>
  </si>
  <si>
    <t>EXPRESS CHEM LLC</t>
  </si>
  <si>
    <t>POXX20118340</t>
  </si>
  <si>
    <t>POXX20118337</t>
  </si>
  <si>
    <t>MASK, N95</t>
  </si>
  <si>
    <t>GENERAL CHEMICAL AND SUPPLY INC</t>
  </si>
  <si>
    <t>SBXX20001134</t>
  </si>
  <si>
    <t>COVID-19 TEST SITE</t>
  </si>
  <si>
    <t>POXX20118314</t>
  </si>
  <si>
    <t>Finance</t>
  </si>
  <si>
    <t>POXX20118301</t>
  </si>
  <si>
    <t>01</t>
  </si>
  <si>
    <t>NU VISION TECHNOLOGIES LLC</t>
  </si>
  <si>
    <t>POXX20118371</t>
  </si>
  <si>
    <t>GOGGLES</t>
  </si>
  <si>
    <t>PCXX20000711 04</t>
  </si>
  <si>
    <t>0316</t>
  </si>
  <si>
    <t>GRAINGER SUPPLIES</t>
  </si>
  <si>
    <t>PHILADELPHIA PRISONS</t>
  </si>
  <si>
    <t>POXX20118403</t>
  </si>
  <si>
    <t>POXX20118455</t>
  </si>
  <si>
    <t>SHIRT, POLO</t>
  </si>
  <si>
    <t>UNIFORM GEAR INC</t>
  </si>
  <si>
    <t>POXX20118375</t>
  </si>
  <si>
    <t>PARTS AND ACCESSORIES; FOR LIFEPAK DEFIBRILLATORS</t>
  </si>
  <si>
    <t>PHYSIO CONTROL SYSTEMS INC</t>
  </si>
  <si>
    <t>POXX20118372</t>
  </si>
  <si>
    <t>EMERGENCY PREPAREDNESS, FIRE EQUIPMENT</t>
  </si>
  <si>
    <t>SAFEWARE INCORPORATED</t>
  </si>
  <si>
    <t>POXX20118432</t>
  </si>
  <si>
    <t>POXX20118356</t>
  </si>
  <si>
    <t>POXX20118263</t>
  </si>
  <si>
    <t>2019 FORD TRANSIT 350 LOW ROOF VAN</t>
  </si>
  <si>
    <t>WHITMOYER FORD INC</t>
  </si>
  <si>
    <t>EOXX20200004</t>
  </si>
  <si>
    <t>TYPE 1 SURGICAL MASKS</t>
  </si>
  <si>
    <t>CONSTITUTION PARTNERS GROUP LLC</t>
  </si>
  <si>
    <t>POXX20118466</t>
  </si>
  <si>
    <t>POXX20118481</t>
  </si>
  <si>
    <t>PAPER, STANDARD</t>
  </si>
  <si>
    <t>VERITIV OPERATING COMPANY</t>
  </si>
  <si>
    <t>POXX20118464</t>
  </si>
  <si>
    <t>SOAP, ANTIBACTERIAL FOAM</t>
  </si>
  <si>
    <t>PPR</t>
  </si>
  <si>
    <t>POXX20118472</t>
  </si>
  <si>
    <t>04</t>
  </si>
  <si>
    <t>MASK, NON-TOXIC, PARTICLE</t>
  </si>
  <si>
    <t>REPLICA GLOBAL, LLC</t>
  </si>
  <si>
    <t>PVXX20009351</t>
  </si>
  <si>
    <t>0325</t>
  </si>
  <si>
    <t>PLGRND SOCIAL DISTNCNG SIGNS</t>
  </si>
  <si>
    <t>PVXX20009384</t>
  </si>
  <si>
    <t>POXX20118350</t>
  </si>
  <si>
    <t>PCXX20000720 06</t>
  </si>
  <si>
    <t>0309</t>
  </si>
  <si>
    <t>ULINE DELUXE SHELTER</t>
  </si>
  <si>
    <t>POXX20118487</t>
  </si>
  <si>
    <t>POXX20118456</t>
  </si>
  <si>
    <t>CLASS 200 CONFIRMING ORDER</t>
  </si>
  <si>
    <t>COSMIC CATERING LLC</t>
  </si>
  <si>
    <t>EOXX20200005</t>
  </si>
  <si>
    <t>N95 NIOSH MASKS</t>
  </si>
  <si>
    <t>PIPELINE MEDICAL LLC</t>
  </si>
  <si>
    <t>POXX20118489</t>
  </si>
  <si>
    <t>LABORATORY/SCIENCE SUPPLIES</t>
  </si>
  <si>
    <t>FISHER SCIENTIFIC</t>
  </si>
  <si>
    <t>POXX20118486</t>
  </si>
  <si>
    <t>EMERGENCY PREPAREDNESS</t>
  </si>
  <si>
    <t>POXX20118451</t>
  </si>
  <si>
    <t>POXX20118433</t>
  </si>
  <si>
    <t>POXX20118449</t>
  </si>
  <si>
    <t>POXX20118446</t>
  </si>
  <si>
    <t>POXX20118545</t>
  </si>
  <si>
    <t>BLEACH, 6% GERMICIDAL</t>
  </si>
  <si>
    <t>EOXX20200002</t>
  </si>
  <si>
    <t>TRAILERS</t>
  </si>
  <si>
    <t>MILLER AUTO LEASING CO</t>
  </si>
  <si>
    <t>POXX20118556</t>
  </si>
  <si>
    <t>POXX20118493</t>
  </si>
  <si>
    <t>GLOVES, RUBBER COATED COTTON</t>
  </si>
  <si>
    <t>POXX20118492</t>
  </si>
  <si>
    <t>POXX20118494</t>
  </si>
  <si>
    <t>COVERS, SEAT, TOILET</t>
  </si>
  <si>
    <t>SBXX20001135</t>
  </si>
  <si>
    <t>MEN'S ENCAMPMENT</t>
  </si>
  <si>
    <t>ONE DAY AT A TIME INC.</t>
  </si>
  <si>
    <t>POXX20118628</t>
  </si>
  <si>
    <t>POXX20118627</t>
  </si>
  <si>
    <t>RPXX20003186</t>
  </si>
  <si>
    <t>0305</t>
  </si>
  <si>
    <t>REIMB- SUPPLIES FOR PLGND SOCIAL DISTN SIGNS MAR20</t>
  </si>
  <si>
    <t>PAUL DIGNAM</t>
  </si>
  <si>
    <t>PVXX20009451</t>
  </si>
  <si>
    <t>COVID19 PLGRND &amp; SOCIAL DIST, SIGNS APR20</t>
  </si>
  <si>
    <t>Row Labels</t>
  </si>
  <si>
    <t>Grand Total</t>
  </si>
  <si>
    <t>Bi-weekly Appropriations Tracker for Council in Support of the City’s Response to the COVID-19 (Coronavirus) Pandemic</t>
  </si>
  <si>
    <t>Date:</t>
  </si>
  <si>
    <t>Class 100 - Personal Services</t>
  </si>
  <si>
    <t>Class 200 - Purchases of Services</t>
  </si>
  <si>
    <t>Class 500 - Contibutions, Indemnities &amp; Taxes</t>
  </si>
  <si>
    <t>Total Appropriated</t>
  </si>
  <si>
    <t xml:space="preserve">Total Obligations </t>
  </si>
  <si>
    <t>Class 300/400 - Materials, Supplies &amp; Equipment</t>
  </si>
  <si>
    <t>Obligations by Class</t>
  </si>
  <si>
    <t>Obligations by Department</t>
  </si>
  <si>
    <t>Total Spend</t>
  </si>
  <si>
    <t>Total Remaining Appropriation</t>
  </si>
  <si>
    <t>Description</t>
  </si>
  <si>
    <t>$ to Businesses</t>
  </si>
  <si>
    <t>$ directly for businesses and employees</t>
  </si>
  <si>
    <t>$ to Governments</t>
  </si>
  <si>
    <t>$ to People</t>
  </si>
  <si>
    <t>$ directly for inidividuals and households</t>
  </si>
  <si>
    <t>$ directly for government operations and functions</t>
  </si>
  <si>
    <t>$ directly for relief to non-profits</t>
  </si>
  <si>
    <t>$ for Non-profits</t>
  </si>
  <si>
    <t>4/13/20</t>
  </si>
  <si>
    <t>PVXX20009354</t>
  </si>
  <si>
    <t>0210</t>
  </si>
  <si>
    <t>STAMPS FOR INMATES</t>
  </si>
  <si>
    <t>U S POSTMASTER</t>
  </si>
  <si>
    <t>POXX20118615</t>
  </si>
  <si>
    <t>TOOTSIE'S SALAD EXPRESS INC.</t>
  </si>
  <si>
    <t>EOXX20200008</t>
  </si>
  <si>
    <t>PROVIDE CATERING SERVICES</t>
  </si>
  <si>
    <t>4/14/20</t>
  </si>
  <si>
    <t>SBXX20001141</t>
  </si>
  <si>
    <t>Program and EHR Support</t>
  </si>
  <si>
    <t>PHILADELPHIA MENTAL HEALTH CARE CORP</t>
  </si>
  <si>
    <t>Council</t>
  </si>
  <si>
    <t>MDXX20001427</t>
  </si>
  <si>
    <t>PSAs related to COVID-19</t>
  </si>
  <si>
    <t>CAPSTAR RADIO OPERATING COMPANY</t>
  </si>
  <si>
    <t>POXX20118649</t>
  </si>
  <si>
    <t>0307</t>
  </si>
  <si>
    <t>OXYGEN, BULK, TEMPLE LIACOURAS CENTER</t>
  </si>
  <si>
    <t>PRAXAIR DISTRIBUTION INC</t>
  </si>
  <si>
    <t>Water</t>
  </si>
  <si>
    <t>020</t>
  </si>
  <si>
    <t>POXX20117858</t>
  </si>
  <si>
    <t>09</t>
  </si>
  <si>
    <t>POXX20118348</t>
  </si>
  <si>
    <t>GLOVES, NATURAL RUBBER LATEX COATED</t>
  </si>
  <si>
    <t>POXX20117857</t>
  </si>
  <si>
    <t>POXX20118351</t>
  </si>
  <si>
    <t>POXX20118608</t>
  </si>
  <si>
    <t>POXX20118662</t>
  </si>
  <si>
    <t>SHIELD, FACE</t>
  </si>
  <si>
    <t>CINTAS CORP NO 2</t>
  </si>
  <si>
    <t>POXX20118588</t>
  </si>
  <si>
    <t>POXX20118599</t>
  </si>
  <si>
    <t>POXX20118176</t>
  </si>
  <si>
    <t>14</t>
  </si>
  <si>
    <t>3M N95 DISPOSABLE RESPIRATOR</t>
  </si>
  <si>
    <t>POXX20118514</t>
  </si>
  <si>
    <t>POXX20117714</t>
  </si>
  <si>
    <t>RESPIRATOR, FULL FACE TYPE</t>
  </si>
  <si>
    <t>POXX20117848</t>
  </si>
  <si>
    <t>CARTRIDGES, FOR RESPIRATOR</t>
  </si>
  <si>
    <t>POXX20117851</t>
  </si>
  <si>
    <t>POXX20118073</t>
  </si>
  <si>
    <t>POXX20118712</t>
  </si>
  <si>
    <t>RESPIRATOR</t>
  </si>
  <si>
    <t>POXX20118713</t>
  </si>
  <si>
    <t>POXX20118391</t>
  </si>
  <si>
    <t>SAFEWARE INC</t>
  </si>
  <si>
    <t>POXX20118629</t>
  </si>
  <si>
    <t>GLASSES, SAFETY</t>
  </si>
  <si>
    <t>POXX20118447</t>
  </si>
  <si>
    <t>MASK, N95, DISPOSABLE</t>
  </si>
  <si>
    <t>POXX20118308</t>
  </si>
  <si>
    <t>POXX20118788</t>
  </si>
  <si>
    <t>POXX20118618</t>
  </si>
  <si>
    <t>FISHER SCIENTIFIC CO L L C</t>
  </si>
  <si>
    <t>POXX20115066</t>
  </si>
  <si>
    <t>WIPES</t>
  </si>
  <si>
    <t>POXX20118068</t>
  </si>
  <si>
    <t>POXX20118344</t>
  </si>
  <si>
    <t>POXX20118320</t>
  </si>
  <si>
    <t>POXX20118349</t>
  </si>
  <si>
    <t>POXX20118284</t>
  </si>
  <si>
    <t>SOAP, HAND</t>
  </si>
  <si>
    <t>POXX20118762</t>
  </si>
  <si>
    <t>POXX20118804</t>
  </si>
  <si>
    <t>CLEANER, DISINFECTANT</t>
  </si>
  <si>
    <t>POXX20118590</t>
  </si>
  <si>
    <t>POXX20118601</t>
  </si>
  <si>
    <t>POXX20118668</t>
  </si>
  <si>
    <t>TOWELS, PAPER</t>
  </si>
  <si>
    <t>POXX20118691</t>
  </si>
  <si>
    <t>POXX20118635</t>
  </si>
  <si>
    <t>POXX20118760</t>
  </si>
  <si>
    <t>STAPLES BUSINESS ADVANTAGE</t>
  </si>
  <si>
    <t>PVXX20009166</t>
  </si>
  <si>
    <t>COVID19 PLGRND SOCIAL DIST. SIGNS APR20</t>
  </si>
  <si>
    <t>POXX20118048</t>
  </si>
  <si>
    <t>0350</t>
  </si>
  <si>
    <t>WTF MARKETING</t>
  </si>
  <si>
    <t>POXX20117645</t>
  </si>
  <si>
    <t>13</t>
  </si>
  <si>
    <t>TELEPHONE EQUIPMENT PARTS</t>
  </si>
  <si>
    <t>POXX20118168</t>
  </si>
  <si>
    <t>JABRA GN2125 DUO NC - HEADSET</t>
  </si>
  <si>
    <t>SHI INTERNATIONAL CORP</t>
  </si>
  <si>
    <t>POXX20118695</t>
  </si>
  <si>
    <t>POXX20118508</t>
  </si>
  <si>
    <t>POXX20118612</t>
  </si>
  <si>
    <t>POXX20118607</t>
  </si>
  <si>
    <t>VAN, PASSENGER, FORD</t>
  </si>
  <si>
    <t>Department</t>
  </si>
  <si>
    <t>City Council Categories</t>
  </si>
  <si>
    <t>Source</t>
  </si>
  <si>
    <t>Amount</t>
  </si>
  <si>
    <t>Treasury</t>
  </si>
  <si>
    <t xml:space="preserve">   NUMBER</t>
  </si>
  <si>
    <t>MAJOR CLASS</t>
  </si>
  <si>
    <t>BALANCE</t>
  </si>
  <si>
    <t>OBLIGATIONS</t>
  </si>
  <si>
    <t>COVID INDEX</t>
  </si>
  <si>
    <t>CATEGORY</t>
  </si>
  <si>
    <t>CODES</t>
  </si>
  <si>
    <t>IDNum</t>
  </si>
  <si>
    <t>Status Code Description</t>
  </si>
  <si>
    <t>4/29/20</t>
  </si>
  <si>
    <t>PVXX20009553</t>
  </si>
  <si>
    <t>0202</t>
  </si>
  <si>
    <t>MAR20 EMERGENCY CLEANUP COVID19</t>
  </si>
  <si>
    <t>GRAHAM &amp; SOMS RESTORATION,LLC</t>
  </si>
  <si>
    <t>N/A</t>
  </si>
  <si>
    <t>PVXX20009637</t>
  </si>
  <si>
    <t>APRIL20 SANITATION</t>
  </si>
  <si>
    <t>4/24/20</t>
  </si>
  <si>
    <t>POXX20118906</t>
  </si>
  <si>
    <t>0205</t>
  </si>
  <si>
    <t>MAJ</t>
  </si>
  <si>
    <t>MAJORITY OWNED - NOT MBE OR WBE</t>
  </si>
  <si>
    <t xml:space="preserve"> MAJORITY OWNED - NOT MBE OR WBE </t>
  </si>
  <si>
    <t xml:space="preserve">MAJORITY OWNED - NOT MBE OR WBE </t>
  </si>
  <si>
    <t>4/27/20</t>
  </si>
  <si>
    <t>PVXX20009572</t>
  </si>
  <si>
    <t>0216</t>
  </si>
  <si>
    <t>ADDIT. VEOCI NAMED LICENSES</t>
  </si>
  <si>
    <t>GREY WALL SOFTWARE LLC</t>
  </si>
  <si>
    <t>SBA</t>
  </si>
  <si>
    <t xml:space="preserve">SMALL BUSINESS CERTIFIED BY USBA </t>
  </si>
  <si>
    <t>4/06/20</t>
  </si>
  <si>
    <t>061764105</t>
  </si>
  <si>
    <t>4/22/20</t>
  </si>
  <si>
    <t>EOXX20200009</t>
  </si>
  <si>
    <t>CATERING SERVICES MONDAY THROUGH FRIDAY</t>
  </si>
  <si>
    <t>AL'S CORNER DELI</t>
  </si>
  <si>
    <t>4/23/20</t>
  </si>
  <si>
    <t>EOXX20200013</t>
  </si>
  <si>
    <t>EMERGENCY CATERING SERVICES</t>
  </si>
  <si>
    <t>CHEFS MARKET INC</t>
  </si>
  <si>
    <t>232326826</t>
  </si>
  <si>
    <t>EOXX20200012</t>
  </si>
  <si>
    <t>CATERING SERVICES</t>
  </si>
  <si>
    <t xml:space="preserve">COSMIC CATERING LLC </t>
  </si>
  <si>
    <t>PVXX20009523</t>
  </si>
  <si>
    <t>0240</t>
  </si>
  <si>
    <t>COVID 19 PSA ADVERTISING</t>
  </si>
  <si>
    <t>KEYSTONE OUTDOOR ADVERTISING CO INC</t>
  </si>
  <si>
    <t>NoOEOCertificationcheckedoff</t>
  </si>
  <si>
    <t>232625984</t>
  </si>
  <si>
    <t>4/07/20</t>
  </si>
  <si>
    <t>471586879</t>
  </si>
  <si>
    <t>4/09/20</t>
  </si>
  <si>
    <t>No OEO Certification checked off</t>
  </si>
  <si>
    <t>133922738</t>
  </si>
  <si>
    <t>222851379</t>
  </si>
  <si>
    <t>4/16/20</t>
  </si>
  <si>
    <t>MDXX20001435</t>
  </si>
  <si>
    <t>Language Access Services</t>
  </si>
  <si>
    <t>GENEVA WORLDWIDE INC</t>
  </si>
  <si>
    <t>MDXX20001436</t>
  </si>
  <si>
    <t>GLOBO LANGUAGE SOLUTIONS LLC</t>
  </si>
  <si>
    <t>M-DBE,W-DBE</t>
  </si>
  <si>
    <t>042455641</t>
  </si>
  <si>
    <t>MDXX20001438</t>
  </si>
  <si>
    <t>Preventive Maintenance</t>
  </si>
  <si>
    <t>U S FACILITIES INC</t>
  </si>
  <si>
    <t>MBE LBE</t>
  </si>
  <si>
    <t xml:space="preserve">MINORITY OWNED BUSINESS     </t>
  </si>
  <si>
    <t>4/20/20</t>
  </si>
  <si>
    <t>MDXX20001434</t>
  </si>
  <si>
    <t>NATIONALITIES SERVICE CENTER</t>
  </si>
  <si>
    <t>MPXX20000308</t>
  </si>
  <si>
    <t>social media PSAs</t>
  </si>
  <si>
    <t>4/28/20</t>
  </si>
  <si>
    <t>POXX20118879</t>
  </si>
  <si>
    <t>FACILITY MAINTENANCE</t>
  </si>
  <si>
    <t>ELLIOTT LEWIS CORPORATION</t>
  </si>
  <si>
    <t>POXX20118881</t>
  </si>
  <si>
    <t>POXX20118883</t>
  </si>
  <si>
    <t>POXX20118884</t>
  </si>
  <si>
    <t>4/30/20</t>
  </si>
  <si>
    <t>SBXX20001154</t>
  </si>
  <si>
    <t>Nursing Services</t>
  </si>
  <si>
    <t>GENERAL HEALTHCARE RESOURCES INC.</t>
  </si>
  <si>
    <t>PVXX20009591</t>
  </si>
  <si>
    <t>TELEMEDICINE (COVID19)</t>
  </si>
  <si>
    <t>CISCO SYSTEMS INCORPORATED</t>
  </si>
  <si>
    <t>POXX20119147</t>
  </si>
  <si>
    <t>0260</t>
  </si>
  <si>
    <t>TOILET, RENTAL PORTABLE</t>
  </si>
  <si>
    <t>A R F RENTAL SERVICES INC</t>
  </si>
  <si>
    <t>MAJ LBE</t>
  </si>
  <si>
    <t>263591454</t>
  </si>
  <si>
    <t>POXX20118869</t>
  </si>
  <si>
    <t>POXX20118900</t>
  </si>
  <si>
    <t>STAIRCHAIRS</t>
  </si>
  <si>
    <t>STRYKER SALES CORPORATION</t>
  </si>
  <si>
    <t>POXX20118901</t>
  </si>
  <si>
    <t>STRYKER POWER-PRO XT KIT</t>
  </si>
  <si>
    <t>4/17/20</t>
  </si>
  <si>
    <t>POXX20118981</t>
  </si>
  <si>
    <t>0285</t>
  </si>
  <si>
    <t>RENTAL SERVICE OF STORAGE CONTAINER</t>
  </si>
  <si>
    <t>SEA BOX INCORPORATED</t>
  </si>
  <si>
    <t xml:space="preserve">SMALL BUSINESS CERTIFIED BY USBA  </t>
  </si>
  <si>
    <t>300</t>
  </si>
  <si>
    <t>SMALL BUSINESS CERTIFIED BY USBA</t>
  </si>
  <si>
    <t>POXX20119321</t>
  </si>
  <si>
    <t>NEXTFAB STUDIO LLC</t>
  </si>
  <si>
    <t>4/15/20</t>
  </si>
  <si>
    <t>POXX20118862</t>
  </si>
  <si>
    <t>0303</t>
  </si>
  <si>
    <t>BULK, RACK</t>
  </si>
  <si>
    <t>W. W. GRAINGER INCORPORATED</t>
  </si>
  <si>
    <t>4/08/20</t>
  </si>
  <si>
    <t xml:space="preserve">MAJORITY OWNED - NOT MBE OR WBE  </t>
  </si>
  <si>
    <t xml:space="preserve">SMALL BUSINESS CERTIFIED BY USBA    </t>
  </si>
  <si>
    <t>WBESBA</t>
  </si>
  <si>
    <t>Sheriff</t>
  </si>
  <si>
    <t>POXX20118282</t>
  </si>
  <si>
    <t>SANITIZER</t>
  </si>
  <si>
    <t>4/01/20</t>
  </si>
  <si>
    <t>4/02/20</t>
  </si>
  <si>
    <t>SBA LBE</t>
  </si>
  <si>
    <t>4/03/20</t>
  </si>
  <si>
    <t>M-DBE</t>
  </si>
  <si>
    <t>271267024</t>
  </si>
  <si>
    <t>POXX20119175</t>
  </si>
  <si>
    <t>BLACK BANDANA</t>
  </si>
  <si>
    <t>FAIRMOUNT GENERAL STORE LLC</t>
  </si>
  <si>
    <t>PCXX20000736 02</t>
  </si>
  <si>
    <t>BOB BARKER JUMPSUITS</t>
  </si>
  <si>
    <t>SBALBE</t>
  </si>
  <si>
    <t>SBAMBE</t>
  </si>
  <si>
    <t>SBACBA</t>
  </si>
  <si>
    <t>POXX20118549</t>
  </si>
  <si>
    <t>POXX20118774</t>
  </si>
  <si>
    <t>POXX20118850</t>
  </si>
  <si>
    <t>POXX20118717</t>
  </si>
  <si>
    <t>STAUFFER MANUFACTURING COMPANY</t>
  </si>
  <si>
    <t>POXX20118886</t>
  </si>
  <si>
    <t>BREATHING APPARTUS,PARTS ONLY</t>
  </si>
  <si>
    <t>POXX20118891</t>
  </si>
  <si>
    <t>Revenue</t>
  </si>
  <si>
    <t>POXX20119254</t>
  </si>
  <si>
    <t>GLOVES; NITRILE</t>
  </si>
  <si>
    <t>PVXX20009658</t>
  </si>
  <si>
    <t>MASKS, SANITIZER</t>
  </si>
  <si>
    <t>FAIRMOUNT GENERAL STORE</t>
  </si>
  <si>
    <t>POXX20118772</t>
  </si>
  <si>
    <t>EOXX20200006</t>
  </si>
  <si>
    <t>REUSABLE FACE SHIELDS</t>
  </si>
  <si>
    <t>OAT FOUNDRY LLC</t>
  </si>
  <si>
    <t>PVXX20009510</t>
  </si>
  <si>
    <t>PDP N95 MASKS</t>
  </si>
  <si>
    <t>VALKEN INC</t>
  </si>
  <si>
    <t>261488626</t>
  </si>
  <si>
    <t>EOXX20200011</t>
  </si>
  <si>
    <t>EMERGENCY ORDER</t>
  </si>
  <si>
    <t>TWELVE INCORPORTED</t>
  </si>
  <si>
    <t>WBE</t>
  </si>
  <si>
    <t>POXX20119320</t>
  </si>
  <si>
    <t>COVERAID PHL FABRIC MASK</t>
  </si>
  <si>
    <t>2/07/20</t>
  </si>
  <si>
    <t>MBE SBA</t>
  </si>
  <si>
    <t>POXX20118707</t>
  </si>
  <si>
    <t>POXX20118705</t>
  </si>
  <si>
    <t>POXX20118678</t>
  </si>
  <si>
    <t>POXX20118671</t>
  </si>
  <si>
    <t>POXX20118721</t>
  </si>
  <si>
    <t xml:space="preserve"> SANITIZER, HAND</t>
  </si>
  <si>
    <t>PVXX20009586</t>
  </si>
  <si>
    <t>DISPOSABLE COVERALLS</t>
  </si>
  <si>
    <t>BOB BARKER COMPANY INCORPORATE</t>
  </si>
  <si>
    <t>SBA CBA</t>
  </si>
  <si>
    <t>561558062</t>
  </si>
  <si>
    <t>PVXX20009588</t>
  </si>
  <si>
    <t>POXX20118933</t>
  </si>
  <si>
    <t>SPARTAN CHEMICAL</t>
  </si>
  <si>
    <t>HOME DEPOT USA INC.</t>
  </si>
  <si>
    <t>PVXX20009585</t>
  </si>
  <si>
    <t>PURELL HAND SANITIZER</t>
  </si>
  <si>
    <t>PVXX20009589</t>
  </si>
  <si>
    <t>CLOROX BLEACH</t>
  </si>
  <si>
    <t>POXX20119241</t>
  </si>
  <si>
    <t>POXX20119317</t>
  </si>
  <si>
    <t>WIPES, GERMICIDAL</t>
  </si>
  <si>
    <t>POXX20117181</t>
  </si>
  <si>
    <t>POXX20117729</t>
  </si>
  <si>
    <t>POXX20119210</t>
  </si>
  <si>
    <t>POXX20119287</t>
  </si>
  <si>
    <t>43390816</t>
  </si>
  <si>
    <t>POXX20116991</t>
  </si>
  <si>
    <t>0324</t>
  </si>
  <si>
    <t>GLOVES</t>
  </si>
  <si>
    <t>POXX20119144</t>
  </si>
  <si>
    <t>PRINTED FORMS</t>
  </si>
  <si>
    <t>VANGUARD DIRECT</t>
  </si>
  <si>
    <t>POXX20119279</t>
  </si>
  <si>
    <t>NOVELTIES</t>
  </si>
  <si>
    <t>POXX20118860</t>
  </si>
  <si>
    <t>400</t>
  </si>
  <si>
    <t>0405</t>
  </si>
  <si>
    <t>CONVEYORS, EXPANDABLE GRAVITY</t>
  </si>
  <si>
    <t>FASTENAL COMPANY</t>
  </si>
  <si>
    <t>POXX20119148</t>
  </si>
  <si>
    <t>CONVEYORS</t>
  </si>
  <si>
    <t>PVXX20009647</t>
  </si>
  <si>
    <t>S-PH50LA REPL. LAMP</t>
  </si>
  <si>
    <t>IMTECH CORPORATION</t>
  </si>
  <si>
    <t>POXX20118867</t>
  </si>
  <si>
    <t>0420</t>
  </si>
  <si>
    <t>SHREDDER, CROSS CUT</t>
  </si>
  <si>
    <t>RIBBONS EXPRESS INCORPORATED</t>
  </si>
  <si>
    <t xml:space="preserve">WOMAN OWNED BUSINESS   </t>
  </si>
  <si>
    <t>POXX20118826</t>
  </si>
  <si>
    <t>POXX20118859</t>
  </si>
  <si>
    <t>POXX20118931</t>
  </si>
  <si>
    <t xml:space="preserve"> DELL LATITUDE 5400</t>
  </si>
  <si>
    <t>DELL MARKETING LP</t>
  </si>
  <si>
    <t>POXX20118987</t>
  </si>
  <si>
    <t>DELL LATITUDE 5400</t>
  </si>
  <si>
    <t>LBE</t>
  </si>
  <si>
    <t xml:space="preserve">LOCAL BUSINESS ENTITY  </t>
  </si>
  <si>
    <t xml:space="preserve">MAJORITY OWNED - NOT MBE OR WBE   </t>
  </si>
  <si>
    <t>POXX20118996</t>
  </si>
  <si>
    <t>CAB, CUTAWAY</t>
  </si>
  <si>
    <t>POXX20119158</t>
  </si>
  <si>
    <t>VAN, CARGO</t>
  </si>
  <si>
    <t>POXX20119160</t>
  </si>
  <si>
    <t>POXX20119110</t>
  </si>
  <si>
    <t>BUS</t>
  </si>
  <si>
    <t>EOXX20200010</t>
  </si>
  <si>
    <t>0430</t>
  </si>
  <si>
    <t>THREE (3) TIER MILD STEEL PAINTED MORGUE CART</t>
  </si>
  <si>
    <t>STRASBURG RAIL ROAD COMPANY</t>
  </si>
  <si>
    <t>POXX20118908</t>
  </si>
  <si>
    <t>CHAIR, STAIR, STRYKER</t>
  </si>
  <si>
    <t>Sum of OBLIGATIONS</t>
  </si>
  <si>
    <t>DPP/Finance/L+I/Revenue</t>
  </si>
  <si>
    <t>Detailed Expenses</t>
  </si>
  <si>
    <t>Types of Business</t>
  </si>
  <si>
    <t>Not Identified</t>
  </si>
  <si>
    <t xml:space="preserve">WOMAN OWNED BUSINESS  </t>
  </si>
  <si>
    <t>Type of Business</t>
  </si>
  <si>
    <t>Obligations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</si>
</sst>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"/>
    <numFmt numFmtId="166" formatCode="yyyy\-mm\-dd;@"/>
    <numFmt numFmtId="167" formatCode="_(&quot;$&quot;* #,##0_);_(&quot;$&quot;* \(#,##0\);_(&quot;$&quot;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MT"/>
      <family val="0"/>
    </font>
    <font>
      <b/>
      <sz val="1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name val="Arial MT"/>
      <family val="0"/>
    </font>
    <font>
      <sz val="11"/>
      <name val="Arial MT"/>
      <family val="0"/>
    </font>
    <font>
      <u val="single"/>
      <sz val="11"/>
      <color indexed="10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b/>
      <sz val="16"/>
      <color indexed="22"/>
      <name val="Calibri"/>
      <family val="0"/>
    </font>
    <font>
      <sz val="9"/>
      <color indexed="63"/>
      <name val="Calibri"/>
      <family val="0"/>
    </font>
    <font>
      <b/>
      <sz val="14"/>
      <color indexed="22"/>
      <name val="Calibri"/>
      <family val="0"/>
    </font>
    <font>
      <b/>
      <sz val="12"/>
      <color indexed="22"/>
      <name val="Calibri"/>
      <family val="0"/>
    </font>
    <font>
      <b/>
      <sz val="11"/>
      <color indexed="22"/>
      <name val="Calibri"/>
      <family val="0"/>
    </font>
    <font>
      <b/>
      <sz val="10.5"/>
      <color indexed="2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u val="single"/>
      <sz val="11"/>
      <color rgb="FFFF0000"/>
      <name val="Arial MT"/>
      <family val="0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Fill="1" applyBorder="1" applyAlignment="1">
      <alignment/>
    </xf>
    <xf numFmtId="43" fontId="4" fillId="0" borderId="0" xfId="42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42" applyNumberFormat="1" applyFont="1" applyAlignment="1">
      <alignment/>
    </xf>
    <xf numFmtId="0" fontId="5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67" fontId="0" fillId="0" borderId="0" xfId="44" applyNumberFormat="1" applyFont="1" applyAlignment="1">
      <alignment/>
    </xf>
    <xf numFmtId="0" fontId="37" fillId="33" borderId="0" xfId="0" applyFont="1" applyFill="1" applyAlignment="1">
      <alignment/>
    </xf>
    <xf numFmtId="0" fontId="53" fillId="33" borderId="0" xfId="0" applyFont="1" applyFill="1" applyAlignment="1">
      <alignment/>
    </xf>
    <xf numFmtId="14" fontId="54" fillId="33" borderId="0" xfId="0" applyNumberFormat="1" applyFont="1" applyFill="1" applyAlignment="1">
      <alignment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0" xfId="0" applyFill="1" applyAlignment="1">
      <alignment/>
    </xf>
    <xf numFmtId="0" fontId="57" fillId="21" borderId="11" xfId="0" applyFont="1" applyFill="1" applyBorder="1" applyAlignment="1">
      <alignment horizontal="center"/>
    </xf>
    <xf numFmtId="0" fontId="57" fillId="21" borderId="12" xfId="0" applyFont="1" applyFill="1" applyBorder="1" applyAlignment="1">
      <alignment horizontal="center"/>
    </xf>
    <xf numFmtId="0" fontId="58" fillId="21" borderId="13" xfId="0" applyFont="1" applyFill="1" applyBorder="1" applyAlignment="1">
      <alignment/>
    </xf>
    <xf numFmtId="0" fontId="58" fillId="21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167" fontId="40" fillId="34" borderId="15" xfId="44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42" applyFont="1" applyAlignment="1" applyProtection="1">
      <alignment horizontal="center"/>
      <protection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0" fontId="0" fillId="0" borderId="0" xfId="0" applyNumberFormat="1" applyAlignment="1">
      <alignment/>
    </xf>
    <xf numFmtId="168" fontId="51" fillId="0" borderId="0" xfId="42" applyNumberFormat="1" applyFont="1" applyAlignment="1">
      <alignment/>
    </xf>
    <xf numFmtId="0" fontId="60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numFmt numFmtId="168" formatCode="_(* #,##0_);_(* \(#,##0\);_(* &quot;-&quot;??_);_(@_)"/>
      <border/>
    </dxf>
    <dxf>
      <numFmt numFmtId="167" formatCode="_(&quot;$&quot;* #,##0_);_(&quot;$&quot;* \(#,##0\);_(&quot;$&quot;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COVID-19 Expenditures by Class (as of 05/01/2020)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55"/>
          <c:w val="0.90875"/>
          <c:h val="0.7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'Bill 200258 Appropriations'!$B$1</c:f>
              <c:strCache>
                <c:ptCount val="1"/>
                <c:pt idx="0">
                  <c:v>Total Appropriated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'Bill 200258 Appropriations'!$A$2:$A$5</c:f>
              <c:strCache>
                <c:ptCount val="4"/>
                <c:pt idx="0">
                  <c:v>Class 100 - Personal Services</c:v>
                </c:pt>
                <c:pt idx="1">
                  <c:v>Class 200 - Purchases of Services</c:v>
                </c:pt>
                <c:pt idx="2">
                  <c:v>Class 300/400 - Materials, Supplies &amp; Equipment</c:v>
                </c:pt>
                <c:pt idx="3">
                  <c:v>Class 500 - Contibutions, Indemnities &amp; Taxes</c:v>
                </c:pt>
              </c:strCache>
            </c:strRef>
          </c:cat>
          <c:val>
            <c:numRef>
              <c:f>'Bill 200258 Appropriations'!$B$2:$B$5</c:f>
              <c:numCache>
                <c:ptCount val="4"/>
                <c:pt idx="0">
                  <c:v>25000000</c:v>
                </c:pt>
                <c:pt idx="1">
                  <c:v>25400000</c:v>
                </c:pt>
                <c:pt idx="2">
                  <c:v>25000000</c:v>
                </c:pt>
                <c:pt idx="3">
                  <c:v>10000000</c:v>
                </c:pt>
              </c:numCache>
            </c:numRef>
          </c:val>
        </c:ser>
        <c:ser>
          <c:idx val="1"/>
          <c:order val="1"/>
          <c:tx>
            <c:strRef>
              <c:f>'Bill 200258 Appropriations'!$D$1</c:f>
              <c:strCache>
                <c:ptCount val="1"/>
                <c:pt idx="0">
                  <c:v>Total Obligations 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'Bill 200258 Appropriations'!$A$2:$A$5</c:f>
              <c:strCache>
                <c:ptCount val="4"/>
                <c:pt idx="0">
                  <c:v>Class 100 - Personal Services</c:v>
                </c:pt>
                <c:pt idx="1">
                  <c:v>Class 200 - Purchases of Services</c:v>
                </c:pt>
                <c:pt idx="2">
                  <c:v>Class 300/400 - Materials, Supplies &amp; Equipment</c:v>
                </c:pt>
                <c:pt idx="3">
                  <c:v>Class 500 - Contibutions, Indemnities &amp; Taxes</c:v>
                </c:pt>
              </c:strCache>
            </c:strRef>
          </c:cat>
          <c:val>
            <c:numRef>
              <c:f>'Bill 200258 Appropriations'!$D$2:$D$5</c:f>
              <c:numCache>
                <c:ptCount val="4"/>
                <c:pt idx="0">
                  <c:v>0</c:v>
                </c:pt>
                <c:pt idx="1">
                  <c:v>9024637.970000003</c:v>
                </c:pt>
                <c:pt idx="2">
                  <c:v>11355633.559999997</c:v>
                </c:pt>
                <c:pt idx="3">
                  <c:v>0</c:v>
                </c:pt>
              </c:numCache>
            </c:numRef>
          </c:val>
        </c:ser>
        <c:overlap val="-20"/>
        <c:gapWidth val="115"/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ax val="25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470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"/>
          <c:y val="0.91025"/>
          <c:w val="0.313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$85.4 M Appropriation Spent 
</a:t>
            </a: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05/01/2020)</a:t>
            </a:r>
          </a:p>
        </c:rich>
      </c:tx>
      <c:layout>
        <c:manualLayout>
          <c:xMode val="factor"/>
          <c:yMode val="factor"/>
          <c:x val="-0.00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25"/>
          <c:y val="0.3725"/>
          <c:w val="0.35175"/>
          <c:h val="0.447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'Bill 200258 Appropriations'!$C$1:$D$1</c:f>
              <c:strCache>
                <c:ptCount val="2"/>
                <c:pt idx="0">
                  <c:v>Total Remaining Appropriation</c:v>
                </c:pt>
                <c:pt idx="1">
                  <c:v>Total Obligations </c:v>
                </c:pt>
              </c:strCache>
            </c:strRef>
          </c:cat>
          <c:val>
            <c:numRef>
              <c:f>'Bill 200258 Appropriations'!$C$6:$D$6</c:f>
              <c:numCache>
                <c:ptCount val="2"/>
                <c:pt idx="0">
                  <c:v>65019728.47</c:v>
                </c:pt>
                <c:pt idx="1">
                  <c:v>20380271.53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90975"/>
          <c:w val="0.829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COVID-19 Expenditures by Department (as of 05/01/2020)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0275"/>
          <c:w val="0.983"/>
          <c:h val="0.89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'Data Calculations'!$G$3:$G$16</c:f>
              <c:strCache>
                <c:ptCount val="14"/>
                <c:pt idx="0">
                  <c:v>Water</c:v>
                </c:pt>
                <c:pt idx="1">
                  <c:v>Streets</c:v>
                </c:pt>
                <c:pt idx="2">
                  <c:v>Sheriff</c:v>
                </c:pt>
                <c:pt idx="3">
                  <c:v>Prisons</c:v>
                </c:pt>
                <c:pt idx="4">
                  <c:v>PPR</c:v>
                </c:pt>
                <c:pt idx="5">
                  <c:v>Police</c:v>
                </c:pt>
                <c:pt idx="6">
                  <c:v>OIT</c:v>
                </c:pt>
                <c:pt idx="7">
                  <c:v>MDO</c:v>
                </c:pt>
                <c:pt idx="8">
                  <c:v>Health</c:v>
                </c:pt>
                <c:pt idx="9">
                  <c:v>Fleet</c:v>
                </c:pt>
                <c:pt idx="10">
                  <c:v>Fire</c:v>
                </c:pt>
                <c:pt idx="11">
                  <c:v>DPP/Finance/L+I/Revenue</c:v>
                </c:pt>
                <c:pt idx="12">
                  <c:v>DHS</c:v>
                </c:pt>
                <c:pt idx="13">
                  <c:v>Council</c:v>
                </c:pt>
              </c:strCache>
            </c:strRef>
          </c:cat>
          <c:val>
            <c:numRef>
              <c:f>'Data Calculations'!$H$3:$H$16</c:f>
              <c:numCache>
                <c:ptCount val="14"/>
                <c:pt idx="0">
                  <c:v>227623.72000000003</c:v>
                </c:pt>
                <c:pt idx="1">
                  <c:v>105225.34000000001</c:v>
                </c:pt>
                <c:pt idx="2">
                  <c:v>5185</c:v>
                </c:pt>
                <c:pt idx="3">
                  <c:v>928184.8099999999</c:v>
                </c:pt>
                <c:pt idx="4">
                  <c:v>32152.59</c:v>
                </c:pt>
                <c:pt idx="5">
                  <c:v>626597.35</c:v>
                </c:pt>
                <c:pt idx="6">
                  <c:v>313870.13999999996</c:v>
                </c:pt>
                <c:pt idx="7">
                  <c:v>14444409.520000003</c:v>
                </c:pt>
                <c:pt idx="8">
                  <c:v>2059134.4</c:v>
                </c:pt>
                <c:pt idx="9">
                  <c:v>673624.39</c:v>
                </c:pt>
                <c:pt idx="10">
                  <c:v>196911.56</c:v>
                </c:pt>
                <c:pt idx="11">
                  <c:v>595729.4299999999</c:v>
                </c:pt>
                <c:pt idx="12">
                  <c:v>57073.28</c:v>
                </c:pt>
                <c:pt idx="13">
                  <c:v>114550</c:v>
                </c:pt>
              </c:numCache>
            </c:numRef>
          </c:val>
        </c:ser>
        <c:overlap val="-20"/>
        <c:gapWidth val="115"/>
        <c:axId val="49876214"/>
        <c:axId val="46232743"/>
      </c:barChart>
      <c:catAx>
        <c:axId val="498762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6232743"/>
        <c:crossesAt val="0"/>
        <c:auto val="1"/>
        <c:lblOffset val="100"/>
        <c:tickLblSkip val="1"/>
        <c:noMultiLvlLbl val="0"/>
      </c:catAx>
      <c:valAx>
        <c:axId val="46232743"/>
        <c:scaling>
          <c:orientation val="minMax"/>
          <c:max val="15000000"/>
          <c:min val="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192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9876214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Actual Federal Funds Received (as of 05/01/2020)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045"/>
          <c:w val="0.980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'City COVID-19 Revenues'!$A$2:$A$2</c:f>
              <c:strCache>
                <c:ptCount val="1"/>
                <c:pt idx="0">
                  <c:v>Treasury</c:v>
                </c:pt>
              </c:strCache>
            </c:strRef>
          </c:cat>
          <c:val>
            <c:numRef>
              <c:f>'City COVID-19 Revenues'!$B$2:$B$2</c:f>
              <c:numCache>
                <c:ptCount val="1"/>
                <c:pt idx="0">
                  <c:v>276000000</c:v>
                </c:pt>
              </c:numCache>
            </c:numRef>
          </c:val>
        </c:ser>
        <c:overlap val="-24"/>
        <c:gapWidth val="100"/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3441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[0]Data Calculations!PivotTable8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COVID-19 Expenditures by Council Expenditure Category </a:t>
            </a:r>
            <a:r>
              <a:rPr lang="en-US" cap="none" sz="12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05/01/2020)</a:t>
            </a:r>
          </a:p>
        </c:rich>
      </c:tx>
      <c:layout>
        <c:manualLayout>
          <c:xMode val="factor"/>
          <c:yMode val="factor"/>
          <c:x val="-0.002"/>
          <c:y val="0.076"/>
        </c:manualLayout>
      </c:layout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Sum of OBLIGATIONS</c:v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Lit>
              <c:ptCount val="2"/>
              <c:pt idx="0">
                <c:v>$ to Governments</c:v>
              </c:pt>
              <c:pt idx="1">
                <c:v>Grand Total</c:v>
              </c:pt>
            </c:strLit>
          </c:cat>
          <c:val>
            <c:numLit>
              <c:ptCount val="2"/>
              <c:pt idx="0">
                <c:v>20380271.529999997</c:v>
              </c:pt>
              <c:pt idx="1">
                <c:v>20380271.529999997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Total COVID-19 Expenditures by Business Type</a:t>
            </a:r>
            <a:r>
              <a:rPr lang="en-US" cap="none" sz="105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(as of 05/01/2020)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375"/>
          <c:y val="0.18325"/>
          <c:w val="0.41025"/>
          <c:h val="0.73575"/>
        </c:manualLayout>
      </c:layout>
      <c:pieChart>
        <c:varyColors val="1"/>
        <c:ser>
          <c:idx val="0"/>
          <c:order val="0"/>
          <c:tx>
            <c:strRef>
              <c:f>'Data Calculations'!$Q$20</c:f>
              <c:strCache>
                <c:ptCount val="1"/>
                <c:pt idx="0">
                  <c:v>Obligations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1B861"/>
                  </a:gs>
                  <a:gs pos="50000">
                    <a:srgbClr val="6FB242"/>
                  </a:gs>
                  <a:gs pos="100000">
                    <a:srgbClr val="61A2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C0C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'Data Calculations'!$P$21:$P$26</c:f>
              <c:strCache>
                <c:ptCount val="6"/>
                <c:pt idx="0">
                  <c:v>LOCAL BUSINESS ENTITY  </c:v>
                </c:pt>
                <c:pt idx="1">
                  <c:v>MAJORITY OWNED - NOT MBE OR WBE</c:v>
                </c:pt>
                <c:pt idx="2">
                  <c:v>MINORITY OWNED BUSINESS     </c:v>
                </c:pt>
                <c:pt idx="3">
                  <c:v>Not Identified</c:v>
                </c:pt>
                <c:pt idx="4">
                  <c:v>SMALL BUSINESS CERTIFIED BY USBA</c:v>
                </c:pt>
                <c:pt idx="5">
                  <c:v>WOMAN OWNED BUSINESS   </c:v>
                </c:pt>
              </c:strCache>
            </c:strRef>
          </c:cat>
          <c:val>
            <c:numRef>
              <c:f>'Data Calculations'!$Q$21:$Q$26</c:f>
              <c:numCache>
                <c:ptCount val="6"/>
                <c:pt idx="0">
                  <c:v>358775.31</c:v>
                </c:pt>
                <c:pt idx="1">
                  <c:v>13022342.87</c:v>
                </c:pt>
                <c:pt idx="2">
                  <c:v>2032898</c:v>
                </c:pt>
                <c:pt idx="3">
                  <c:v>2296287.18</c:v>
                </c:pt>
                <c:pt idx="4">
                  <c:v>2666658.17</c:v>
                </c:pt>
                <c:pt idx="5">
                  <c:v>3310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5</xdr:col>
      <xdr:colOff>571500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3038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8</xdr:row>
      <xdr:rowOff>0</xdr:rowOff>
    </xdr:from>
    <xdr:to>
      <xdr:col>19</xdr:col>
      <xdr:colOff>19050</xdr:colOff>
      <xdr:row>23</xdr:row>
      <xdr:rowOff>95250</xdr:rowOff>
    </xdr:to>
    <xdr:graphicFrame>
      <xdr:nvGraphicFramePr>
        <xdr:cNvPr id="2" name="Chart 1"/>
        <xdr:cNvGraphicFramePr/>
      </xdr:nvGraphicFramePr>
      <xdr:xfrm>
        <a:off x="4171950" y="1828800"/>
        <a:ext cx="75152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8</xdr:row>
      <xdr:rowOff>9525</xdr:rowOff>
    </xdr:from>
    <xdr:to>
      <xdr:col>6</xdr:col>
      <xdr:colOff>581025</xdr:colOff>
      <xdr:row>23</xdr:row>
      <xdr:rowOff>85725</xdr:rowOff>
    </xdr:to>
    <xdr:graphicFrame>
      <xdr:nvGraphicFramePr>
        <xdr:cNvPr id="3" name="Chart 3"/>
        <xdr:cNvGraphicFramePr/>
      </xdr:nvGraphicFramePr>
      <xdr:xfrm>
        <a:off x="219075" y="1838325"/>
        <a:ext cx="36766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12</xdr:col>
      <xdr:colOff>495300</xdr:colOff>
      <xdr:row>47</xdr:row>
      <xdr:rowOff>142875</xdr:rowOff>
    </xdr:to>
    <xdr:graphicFrame>
      <xdr:nvGraphicFramePr>
        <xdr:cNvPr id="4" name="Chart 3"/>
        <xdr:cNvGraphicFramePr/>
      </xdr:nvGraphicFramePr>
      <xdr:xfrm>
        <a:off x="276225" y="4991100"/>
        <a:ext cx="7620000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228600</xdr:colOff>
      <xdr:row>8</xdr:row>
      <xdr:rowOff>9525</xdr:rowOff>
    </xdr:from>
    <xdr:to>
      <xdr:col>24</xdr:col>
      <xdr:colOff>1571625</xdr:colOff>
      <xdr:row>23</xdr:row>
      <xdr:rowOff>114300</xdr:rowOff>
    </xdr:to>
    <xdr:graphicFrame>
      <xdr:nvGraphicFramePr>
        <xdr:cNvPr id="5" name="Chart 1"/>
        <xdr:cNvGraphicFramePr/>
      </xdr:nvGraphicFramePr>
      <xdr:xfrm>
        <a:off x="11896725" y="1838325"/>
        <a:ext cx="56578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85725</xdr:colOff>
      <xdr:row>25</xdr:row>
      <xdr:rowOff>0</xdr:rowOff>
    </xdr:from>
    <xdr:to>
      <xdr:col>29</xdr:col>
      <xdr:colOff>485775</xdr:colOff>
      <xdr:row>47</xdr:row>
      <xdr:rowOff>161925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16068675" y="5067300"/>
          <a:ext cx="6505575" cy="435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Status Update as of 05/01/2020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City has encumbered/spent $20.38 million or 24% of the $85.4 million appropriation for the Coronavirus pandemic. Significant anticipated expenses, like the Liacouras Center and several quarantine sites, have not yet posted to FAMIS, the City's account system.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Notable expenditures include: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$5.6 million by MDO for the purchase of N-95 masks and disposable respirators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$1.0 million by MDO for the purchase of nursing services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$900,000 by DPH for a COVID test site and $307,000 for COVID testing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$730,000 by Prisons for inmate healthcare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COVID-19 Expenditures for Class 100 are not included in this status update. A OnePhilly report to isolate these costs is in development and will include payroll expenses in future status reports. We anticipate this will be ready for the next report.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Spending by City Council Category: To date, the City's new spending for COVID-19 has been on government operations. The initial funding for the Business Relief Fund was a repurposing of funds previously directed to the Economic Stimulus Fund and is not represented here. A payment for the non-profit fund is in process and will be reflected in future reports.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FEDERAL FUNDS UPDATE: As of 05/01/2020 the City has received $276 million in Federal stimulus assistance for the Coronavirus from the CARES Act. The City anticipates additional federal funds and will report as they are received. Council will receive a separate briefing on federal funding to local governments, quasi-governments, businesses, individuals and other recipients. 
</a:t>
          </a:r>
        </a:p>
      </xdr:txBody>
    </xdr:sp>
    <xdr:clientData/>
  </xdr:twoCellAnchor>
  <xdr:twoCellAnchor>
    <xdr:from>
      <xdr:col>24</xdr:col>
      <xdr:colOff>1752600</xdr:colOff>
      <xdr:row>7</xdr:row>
      <xdr:rowOff>180975</xdr:rowOff>
    </xdr:from>
    <xdr:to>
      <xdr:col>29</xdr:col>
      <xdr:colOff>466725</xdr:colOff>
      <xdr:row>23</xdr:row>
      <xdr:rowOff>104775</xdr:rowOff>
    </xdr:to>
    <xdr:graphicFrame>
      <xdr:nvGraphicFramePr>
        <xdr:cNvPr id="7" name="Chart 10"/>
        <xdr:cNvGraphicFramePr/>
      </xdr:nvGraphicFramePr>
      <xdr:xfrm>
        <a:off x="17735550" y="1819275"/>
        <a:ext cx="481965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95250</xdr:colOff>
      <xdr:row>24</xdr:row>
      <xdr:rowOff>152400</xdr:rowOff>
    </xdr:from>
    <xdr:to>
      <xdr:col>23</xdr:col>
      <xdr:colOff>1828800</xdr:colOff>
      <xdr:row>48</xdr:row>
      <xdr:rowOff>0</xdr:rowOff>
    </xdr:to>
    <xdr:graphicFrame>
      <xdr:nvGraphicFramePr>
        <xdr:cNvPr id="8" name="Chart 11"/>
        <xdr:cNvGraphicFramePr/>
      </xdr:nvGraphicFramePr>
      <xdr:xfrm>
        <a:off x="8105775" y="5029200"/>
        <a:ext cx="7829550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21">
    <cacheField name="DATE">
      <sharedItems containsMixedTypes="0"/>
    </cacheField>
    <cacheField name="DP">
      <sharedItems containsMixedTypes="0" count="17">
        <s v="DHS"/>
        <s v="MDO"/>
        <s v="OIT"/>
        <s v="L+I"/>
        <s v="PPR"/>
        <s v="Prisons"/>
        <s v="Streets"/>
        <s v="Water"/>
        <s v="Health"/>
        <s v="Finance"/>
        <s v="Fire"/>
        <s v="Fleet"/>
        <s v="Police"/>
        <s v="DPP"/>
        <s v="Revenue"/>
        <s v="Council"/>
        <s v="Sheriff"/>
      </sharedItems>
    </cacheField>
    <cacheField name="DP#">
      <sharedItems containsSemiMixedTypes="0" containsString="0" containsMixedTypes="0" containsNumber="1" containsInteger="1"/>
    </cacheField>
    <cacheField name="FUND">
      <sharedItems containsMixedTypes="0"/>
    </cacheField>
    <cacheField name="   NUMBER">
      <sharedItems containsMixedTypes="0"/>
    </cacheField>
    <cacheField name="INDEX">
      <sharedItems containsSemiMixedTypes="0" containsString="0" containsMixedTypes="0" containsNumber="1" containsInteger="1"/>
    </cacheField>
    <cacheField name="MAJOR CLASS">
      <sharedItems containsMixedTypes="1" containsNumber="1" containsInteger="1" count="6">
        <s v="400"/>
        <s v="300"/>
        <n v="200"/>
        <n v="300"/>
        <n v="400"/>
        <n v="500"/>
      </sharedItems>
    </cacheField>
    <cacheField name="CLASS">
      <sharedItems containsMixedTypes="0"/>
    </cacheField>
    <cacheField name="CHAR">
      <sharedItems containsMixedTypes="0"/>
    </cacheField>
    <cacheField name="DIV">
      <sharedItems containsMixedTypes="0"/>
    </cacheField>
    <cacheField name="ENCUMBRANCE">
      <sharedItems containsMixedTypes="1" containsNumber="1"/>
    </cacheField>
    <cacheField name="EXPENDITURES">
      <sharedItems containsSemiMixedTypes="0" containsString="0" containsMixedTypes="0" containsNumber="1"/>
    </cacheField>
    <cacheField name="BALANCE">
      <sharedItems containsSemiMixedTypes="0" containsString="0" containsMixedTypes="0" containsNumber="1"/>
    </cacheField>
    <cacheField name="OBLIGATIONS">
      <sharedItems containsSemiMixedTypes="0" containsString="0" containsMixedTypes="0" containsNumber="1"/>
    </cacheField>
    <cacheField name="DESCRIPTION">
      <sharedItems containsMixedTypes="0"/>
    </cacheField>
    <cacheField name="VENDOR">
      <sharedItems containsMixedTypes="0"/>
    </cacheField>
    <cacheField name="CATEGORY">
      <sharedItems containsMixedTypes="0" count="1">
        <s v="$ to Governments"/>
      </sharedItems>
    </cacheField>
    <cacheField name="COVID INDEX">
      <sharedItems containsMixedTypes="0"/>
    </cacheField>
    <cacheField name="CODES">
      <sharedItems containsMixedTypes="0"/>
    </cacheField>
    <cacheField name="IDNum">
      <sharedItems containsMixedTypes="1" containsNumber="1" containsInteger="1"/>
    </cacheField>
    <cacheField name="Status Code Description">
      <sharedItems containsMixedTypes="0" count="15">
        <s v=" MAJORITY OWNED - NOT MBE OR WBE "/>
        <s v="WOMAN OWNED BUSINESS  "/>
        <s v="LOCAL BUSINESS ENTITY  "/>
        <s v="MAJORITY OWNED - NOT MBE OR WBE"/>
        <s v="MAJORITY OWNED - NOT MBE OR WBE "/>
        <s v="MAJORITY OWNED - NOT MBE OR WBE  "/>
        <s v="MAJORITY OWNED - NOT MBE OR WBE   "/>
        <s v="MINORITY OWNED BUSINESS     "/>
        <s v="Not Identified"/>
        <s v="SMALL BUSINESS CERTIFIED BY USBA"/>
        <s v="SMALL BUSINESS CERTIFIED BY USBA "/>
        <s v="SMALL BUSINESS CERTIFIED BY USBA  "/>
        <s v="SMALL BUSINESS CERTIFIED BY USBA    "/>
        <s v="WOMAN OWNED BUSINESS   "/>
        <s v=" WOMAN OWNED BUSINESS  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65536" sheet="City COVID Expenses"/>
  </cacheSource>
  <cacheFields count="21">
    <cacheField name="DATE">
      <sharedItems containsMixedTypes="0"/>
    </cacheField>
    <cacheField name="DP">
      <sharedItems containsMixedTypes="0"/>
    </cacheField>
    <cacheField name="DP#">
      <sharedItems containsMixedTypes="1" containsNumber="1" containsInteger="1"/>
    </cacheField>
    <cacheField name="FUND">
      <sharedItems containsMixedTypes="0"/>
    </cacheField>
    <cacheField name="   NUMBER">
      <sharedItems containsMixedTypes="0"/>
    </cacheField>
    <cacheField name="INDEX">
      <sharedItems containsMixedTypes="1" containsNumber="1" containsInteger="1"/>
    </cacheField>
    <cacheField name="MAJOR CLASS">
      <sharedItems containsMixedTypes="1" containsNumber="1" containsInteger="1"/>
    </cacheField>
    <cacheField name="CLASS">
      <sharedItems containsMixedTypes="0"/>
    </cacheField>
    <cacheField name="CHAR">
      <sharedItems containsMixedTypes="0"/>
    </cacheField>
    <cacheField name="DIV">
      <sharedItems containsMixedTypes="0"/>
    </cacheField>
    <cacheField name="ENCUMBRANCE">
      <sharedItems containsMixedTypes="1" containsNumber="1"/>
    </cacheField>
    <cacheField name="EXPENDITURES">
      <sharedItems containsMixedTypes="1" containsNumber="1"/>
    </cacheField>
    <cacheField name="BALANCE">
      <sharedItems containsMixedTypes="1" containsNumber="1"/>
    </cacheField>
    <cacheField name="OBLIGATIONS">
      <sharedItems containsMixedTypes="1" containsNumber="1"/>
    </cacheField>
    <cacheField name="DESCRIPTION">
      <sharedItems containsMixedTypes="0"/>
    </cacheField>
    <cacheField name="VENDOR">
      <sharedItems containsMixedTypes="0"/>
    </cacheField>
    <cacheField name="CATEGORY">
      <sharedItems containsBlank="1" containsMixedTypes="0" count="2">
        <s v="$ to Governments"/>
        <m/>
      </sharedItems>
    </cacheField>
    <cacheField name="COVID INDEX">
      <sharedItems containsMixedTypes="0"/>
    </cacheField>
    <cacheField name="CODES">
      <sharedItems containsMixedTypes="0"/>
    </cacheField>
    <cacheField name="IDNum">
      <sharedItems containsMixedTypes="1" containsNumber="1" containsInteger="1"/>
    </cacheField>
    <cacheField name="Status Code Descripti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:N5" firstHeaderRow="1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:K31" firstHeaderRow="1" firstDataRow="1" firstDataCol="1"/>
  <pivotFields count="21">
    <pivotField showAll="0"/>
    <pivotField axis="axisRow" showAll="0">
      <items count="18">
        <item x="15"/>
        <item x="0"/>
        <item x="13"/>
        <item x="9"/>
        <item x="10"/>
        <item x="11"/>
        <item x="8"/>
        <item x="3"/>
        <item x="1"/>
        <item x="2"/>
        <item x="12"/>
        <item x="4"/>
        <item x="5"/>
        <item x="14"/>
        <item x="16"/>
        <item x="6"/>
        <item x="7"/>
        <item t="default"/>
      </items>
    </pivotField>
    <pivotField showAll="0" numFmtId="164"/>
    <pivotField showAll="0"/>
    <pivotField showAll="0"/>
    <pivotField showAll="0" numFmtId="165"/>
    <pivotField axis="axisRow" showAll="0">
      <items count="7">
        <item x="2"/>
        <item m="1" x="3"/>
        <item m="1" x="4"/>
        <item m="1" x="5"/>
        <item x="1"/>
        <item x="0"/>
        <item t="default"/>
      </items>
    </pivotField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1"/>
  </rowFields>
  <rowItems count="28">
    <i>
      <x/>
    </i>
    <i r="1">
      <x/>
    </i>
    <i r="1">
      <x v="2"/>
    </i>
    <i r="1">
      <x v="3"/>
    </i>
    <i r="1">
      <x v="6"/>
    </i>
    <i r="1">
      <x v="8"/>
    </i>
    <i r="1">
      <x v="12"/>
    </i>
    <i>
      <x v="4"/>
    </i>
    <i r="1">
      <x v="1"/>
    </i>
    <i r="1">
      <x v="2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5"/>
    </i>
    <i r="1">
      <x v="1"/>
    </i>
    <i r="1">
      <x v="5"/>
    </i>
    <i r="1">
      <x v="6"/>
    </i>
    <i r="1">
      <x v="8"/>
    </i>
    <i r="1">
      <x v="9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:E21" firstHeaderRow="1" firstDataRow="1" firstDataCol="1"/>
  <pivotFields count="21">
    <pivotField showAll="0"/>
    <pivotField axis="axisRow" showAll="0">
      <items count="18">
        <item x="15"/>
        <item x="0"/>
        <item x="13"/>
        <item x="9"/>
        <item x="10"/>
        <item x="11"/>
        <item x="8"/>
        <item x="3"/>
        <item x="1"/>
        <item x="2"/>
        <item x="12"/>
        <item x="4"/>
        <item x="5"/>
        <item x="14"/>
        <item x="16"/>
        <item x="6"/>
        <item x="7"/>
        <item t="default"/>
      </items>
    </pivotField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7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axis="axisRow" showAll="0">
      <items count="7">
        <item x="2"/>
        <item m="1" x="3"/>
        <item m="1" x="4"/>
        <item m="1" x="5"/>
        <item x="1"/>
        <item x="0"/>
        <item t="default"/>
      </items>
    </pivotField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4"/>
    </i>
    <i>
      <x v="5"/>
    </i>
    <i t="grand">
      <x/>
    </i>
  </rowItems>
  <colItems count="1">
    <i/>
  </colItems>
  <dataFields count="1">
    <dataField name="Sum of OBLIGATIONS" fld="13" baseField="0" baseItem="0" numFmtId="167"/>
  </dataFields>
  <formats count="2">
    <format dxfId="1">
      <pivotArea outline="0" fieldPosition="0"/>
    </format>
    <format dxfId="1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:Q18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showAll="0"/>
    <pivotField showAll="0"/>
    <pivotField showAll="0"/>
    <pivotField showAll="0"/>
    <pivotField axis="axisRow" showAll="0">
      <items count="16">
        <item x="0"/>
        <item m="1" x="1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"/>
        <item t="default"/>
      </items>
    </pivotField>
  </pivotFields>
  <rowFields count="1">
    <field x="20"/>
  </rowFields>
  <rowItems count="1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OBLIGATIONS" fld="13" baseField="0" baseItem="0" numFmtId="168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9:N11" firstHeaderRow="1" firstDataRow="1" firstDataCol="1"/>
  <pivotFields count="21">
    <pivotField showAll="0"/>
    <pivotField showAll="0"/>
    <pivotField showAll="0" numFmtId="164"/>
    <pivotField showAll="0"/>
    <pivotField showAll="0"/>
    <pivotField showAll="0" numFmtId="165"/>
    <pivotField showAll="0"/>
    <pivotField showAll="0"/>
    <pivotField showAll="0"/>
    <pivotField showAll="0"/>
    <pivotField showAll="0"/>
    <pivotField showAll="0" numFmtId="43"/>
    <pivotField showAll="0" numFmtId="43"/>
    <pivotField dataField="1" showAll="0" numFmtId="43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2">
    <i>
      <x/>
    </i>
    <i t="grand">
      <x/>
    </i>
  </rowItems>
  <colItems count="1">
    <i/>
  </colItems>
  <dataFields count="1">
    <dataField name="Sum of OBLIGATIONS" fld="1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434" displayName="Table434" ref="X2:Y6" comment="" totalsRowShown="0">
  <tableColumns count="2">
    <tableColumn id="1" name="City Council Categories"/>
    <tableColumn id="2" name="Description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U226" comment="" totalsRowShown="0">
  <autoFilter ref="A1:U226"/>
  <tableColumns count="21">
    <tableColumn id="1" name="DATE"/>
    <tableColumn id="2" name="DP"/>
    <tableColumn id="3" name="DP#"/>
    <tableColumn id="4" name="FUND"/>
    <tableColumn id="5" name="   NUMBER"/>
    <tableColumn id="6" name="INDEX"/>
    <tableColumn id="18" name="MAJOR CLASS"/>
    <tableColumn id="7" name="CLASS"/>
    <tableColumn id="8" name="CHAR"/>
    <tableColumn id="9" name="DIV"/>
    <tableColumn id="10" name="ENCUMBRANCE"/>
    <tableColumn id="11" name="EXPENDITURES"/>
    <tableColumn id="12" name="BALANCE"/>
    <tableColumn id="13" name="OBLIGATIONS"/>
    <tableColumn id="14" name="DESCRIPTION"/>
    <tableColumn id="15" name="VENDOR"/>
    <tableColumn id="17" name="CATEGORY"/>
    <tableColumn id="16" name="COVID INDEX"/>
    <tableColumn id="19" name="CODES"/>
    <tableColumn id="20" name="IDNum"/>
    <tableColumn id="21" name="Status Code Descrip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B2:C6" comment="" totalsRowShown="0">
  <autoFilter ref="B2:C6"/>
  <tableColumns count="2">
    <tableColumn id="1" name="City Council Categories"/>
    <tableColumn id="2" name="Description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G2:Y8"/>
  <sheetViews>
    <sheetView tabSelected="1" zoomScale="70" zoomScaleNormal="70" zoomScalePageLayoutView="0" workbookViewId="0" topLeftCell="A1">
      <selection activeCell="AF22" sqref="AF22"/>
    </sheetView>
  </sheetViews>
  <sheetFormatPr defaultColWidth="9.140625" defaultRowHeight="15"/>
  <cols>
    <col min="1" max="1" width="4.00390625" style="20" customWidth="1"/>
    <col min="2" max="7" width="9.140625" style="20" customWidth="1"/>
    <col min="8" max="8" width="15.57421875" style="20" bestFit="1" customWidth="1"/>
    <col min="9" max="23" width="9.140625" style="20" customWidth="1"/>
    <col min="24" max="24" width="28.140625" style="20" bestFit="1" customWidth="1"/>
    <col min="25" max="25" width="55.00390625" style="20" customWidth="1"/>
    <col min="26" max="16384" width="9.140625" style="20" customWidth="1"/>
  </cols>
  <sheetData>
    <row r="2" spans="7:25" ht="23.25" customHeight="1">
      <c r="G2" s="50" t="s">
        <v>301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31" t="s">
        <v>416</v>
      </c>
      <c r="Y2" s="32" t="s">
        <v>313</v>
      </c>
    </row>
    <row r="3" spans="7:25" ht="23.25" customHeight="1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3" t="s">
        <v>314</v>
      </c>
      <c r="Y3" s="34" t="s">
        <v>315</v>
      </c>
    </row>
    <row r="4" spans="7:25" ht="21">
      <c r="G4" s="24" t="s">
        <v>302</v>
      </c>
      <c r="H4" s="25">
        <v>43952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3" t="s">
        <v>317</v>
      </c>
      <c r="Y4" s="34" t="s">
        <v>318</v>
      </c>
    </row>
    <row r="5" spans="7:25" ht="15.75"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3" t="s">
        <v>316</v>
      </c>
      <c r="Y5" s="34" t="s">
        <v>319</v>
      </c>
    </row>
    <row r="6" spans="7:25" ht="15.75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3" t="s">
        <v>321</v>
      </c>
      <c r="Y6" s="34" t="s">
        <v>320</v>
      </c>
    </row>
    <row r="8" spans="7:8" ht="15">
      <c r="G8" s="23"/>
      <c r="H8" s="23"/>
    </row>
  </sheetData>
  <sheetProtection/>
  <mergeCells count="1">
    <mergeCell ref="G2:W3"/>
  </mergeCells>
  <printOptions/>
  <pageMargins left="0.25" right="0.25" top="0.75" bottom="0.75" header="0.3" footer="0.3"/>
  <pageSetup fitToHeight="0" fitToWidth="1" horizontalDpi="600" verticalDpi="600" orientation="landscape" scale="44" r:id="rId3"/>
  <headerFooter>
    <oddHeader>&amp;C&amp;F</oddHeader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U226"/>
  <sheetViews>
    <sheetView zoomScale="80" zoomScaleNormal="80" zoomScalePageLayoutView="0" workbookViewId="0" topLeftCell="O1">
      <selection activeCell="L49" sqref="L49:L160"/>
    </sheetView>
  </sheetViews>
  <sheetFormatPr defaultColWidth="9.140625" defaultRowHeight="15"/>
  <cols>
    <col min="1" max="1" width="10.140625" style="11" bestFit="1" customWidth="1"/>
    <col min="2" max="2" width="7.57421875" style="0" customWidth="1"/>
    <col min="3" max="3" width="6.57421875" style="0" hidden="1" customWidth="1"/>
    <col min="4" max="4" width="8.28125" style="0" hidden="1" customWidth="1"/>
    <col min="5" max="5" width="16.28125" style="0" hidden="1" customWidth="1"/>
    <col min="6" max="6" width="8.57421875" style="0" hidden="1" customWidth="1"/>
    <col min="7" max="7" width="8.57421875" style="10" hidden="1" customWidth="1"/>
    <col min="8" max="8" width="8.421875" style="0" hidden="1" customWidth="1"/>
    <col min="9" max="9" width="8.00390625" style="0" hidden="1" customWidth="1"/>
    <col min="10" max="10" width="6.28125" style="0" hidden="1" customWidth="1"/>
    <col min="11" max="11" width="23.28125" style="0" customWidth="1"/>
    <col min="12" max="12" width="16.140625" style="0" customWidth="1"/>
    <col min="13" max="13" width="19.00390625" style="0" customWidth="1"/>
    <col min="14" max="14" width="30.00390625" style="0" customWidth="1"/>
    <col min="15" max="15" width="56.421875" style="0" customWidth="1"/>
    <col min="16" max="16" width="46.28125" style="0" customWidth="1"/>
    <col min="17" max="17" width="24.7109375" style="0" customWidth="1"/>
    <col min="18" max="18" width="19.7109375" style="0" customWidth="1"/>
    <col min="21" max="21" width="39.28125" style="0" bestFit="1" customWidth="1"/>
  </cols>
  <sheetData>
    <row r="1" spans="1:21" ht="15">
      <c r="A1" s="37" t="s">
        <v>0</v>
      </c>
      <c r="B1" s="38" t="s">
        <v>1</v>
      </c>
      <c r="C1" s="38" t="s">
        <v>2</v>
      </c>
      <c r="D1" s="39" t="s">
        <v>3</v>
      </c>
      <c r="E1" s="39" t="s">
        <v>420</v>
      </c>
      <c r="F1" s="40" t="s">
        <v>4</v>
      </c>
      <c r="G1" s="41" t="s">
        <v>421</v>
      </c>
      <c r="H1" s="37" t="s">
        <v>5</v>
      </c>
      <c r="I1" s="37" t="s">
        <v>6</v>
      </c>
      <c r="J1" s="39" t="s">
        <v>7</v>
      </c>
      <c r="K1" s="42" t="s">
        <v>8</v>
      </c>
      <c r="L1" s="42" t="s">
        <v>9</v>
      </c>
      <c r="M1" s="42" t="s">
        <v>422</v>
      </c>
      <c r="N1" s="42" t="s">
        <v>423</v>
      </c>
      <c r="O1" s="43" t="s">
        <v>11</v>
      </c>
      <c r="P1" s="37" t="s">
        <v>12</v>
      </c>
      <c r="Q1" s="37" t="s">
        <v>425</v>
      </c>
      <c r="R1" s="44" t="s">
        <v>424</v>
      </c>
      <c r="S1" s="37" t="s">
        <v>426</v>
      </c>
      <c r="T1" s="45" t="s">
        <v>427</v>
      </c>
      <c r="U1" s="46" t="s">
        <v>428</v>
      </c>
    </row>
    <row r="2" spans="1:21" ht="15">
      <c r="A2" s="47" t="s">
        <v>531</v>
      </c>
      <c r="B2" s="1" t="s">
        <v>89</v>
      </c>
      <c r="C2" s="2">
        <v>10</v>
      </c>
      <c r="D2" s="1" t="s">
        <v>15</v>
      </c>
      <c r="E2" s="3" t="s">
        <v>622</v>
      </c>
      <c r="F2" s="4">
        <v>100390</v>
      </c>
      <c r="G2" s="1" t="s">
        <v>623</v>
      </c>
      <c r="H2" s="1" t="s">
        <v>624</v>
      </c>
      <c r="I2" s="1" t="str">
        <f aca="true" t="shared" si="0" ref="I2:I65">LEFT(H2,2)</f>
        <v>04</v>
      </c>
      <c r="J2" s="1" t="s">
        <v>92</v>
      </c>
      <c r="K2" s="6">
        <v>0</v>
      </c>
      <c r="L2" s="6">
        <v>0</v>
      </c>
      <c r="M2" s="7">
        <f>K2-L2</f>
        <v>0</v>
      </c>
      <c r="N2" s="7">
        <f aca="true" t="shared" si="1" ref="N2:N65">L2+M2</f>
        <v>0</v>
      </c>
      <c r="O2" s="3" t="s">
        <v>625</v>
      </c>
      <c r="P2" s="3" t="s">
        <v>626</v>
      </c>
      <c r="Q2" t="s">
        <v>316</v>
      </c>
      <c r="R2" s="3" t="s">
        <v>67</v>
      </c>
      <c r="S2" s="3" t="s">
        <v>440</v>
      </c>
      <c r="T2" s="3">
        <v>410948415</v>
      </c>
      <c r="U2" s="3" t="s">
        <v>443</v>
      </c>
    </row>
    <row r="3" spans="1:21" ht="15">
      <c r="A3" s="47" t="s">
        <v>56</v>
      </c>
      <c r="B3" s="1" t="s">
        <v>14</v>
      </c>
      <c r="C3" s="2">
        <v>23</v>
      </c>
      <c r="D3" s="1" t="s">
        <v>15</v>
      </c>
      <c r="E3" s="3" t="s">
        <v>57</v>
      </c>
      <c r="F3" s="4">
        <v>230291</v>
      </c>
      <c r="G3" s="1" t="s">
        <v>527</v>
      </c>
      <c r="H3" s="1" t="s">
        <v>17</v>
      </c>
      <c r="I3" s="5" t="str">
        <f t="shared" si="0"/>
        <v>03</v>
      </c>
      <c r="J3" s="1" t="s">
        <v>18</v>
      </c>
      <c r="K3" s="6">
        <f>383.8-383.8</f>
        <v>0</v>
      </c>
      <c r="L3" s="6">
        <v>0</v>
      </c>
      <c r="M3" s="7">
        <f>K3-L3</f>
        <v>0</v>
      </c>
      <c r="N3" s="7">
        <f t="shared" si="1"/>
        <v>0</v>
      </c>
      <c r="O3" s="3" t="s">
        <v>19</v>
      </c>
      <c r="P3" s="3" t="s">
        <v>20</v>
      </c>
      <c r="Q3" t="s">
        <v>316</v>
      </c>
      <c r="R3" s="3" t="s">
        <v>21</v>
      </c>
      <c r="S3" s="3" t="s">
        <v>440</v>
      </c>
      <c r="T3" s="3">
        <v>113136595</v>
      </c>
      <c r="U3" s="3" t="s">
        <v>443</v>
      </c>
    </row>
    <row r="4" spans="1:21" ht="15">
      <c r="A4" s="47" t="s">
        <v>109</v>
      </c>
      <c r="B4" s="1" t="s">
        <v>14</v>
      </c>
      <c r="C4" s="2">
        <v>23</v>
      </c>
      <c r="D4" s="1" t="s">
        <v>15</v>
      </c>
      <c r="E4" s="3" t="s">
        <v>114</v>
      </c>
      <c r="F4" s="4">
        <v>230061</v>
      </c>
      <c r="G4" s="1" t="s">
        <v>527</v>
      </c>
      <c r="H4" s="1" t="s">
        <v>17</v>
      </c>
      <c r="I4" s="5" t="str">
        <f t="shared" si="0"/>
        <v>03</v>
      </c>
      <c r="J4" s="1" t="s">
        <v>115</v>
      </c>
      <c r="K4" s="6">
        <v>500</v>
      </c>
      <c r="L4" s="6">
        <v>0</v>
      </c>
      <c r="M4" s="7">
        <v>0</v>
      </c>
      <c r="N4" s="7">
        <f t="shared" si="1"/>
        <v>0</v>
      </c>
      <c r="O4" s="3" t="s">
        <v>19</v>
      </c>
      <c r="P4" s="3" t="s">
        <v>20</v>
      </c>
      <c r="Q4" t="s">
        <v>316</v>
      </c>
      <c r="R4" s="3" t="s">
        <v>67</v>
      </c>
      <c r="S4" s="3" t="s">
        <v>440</v>
      </c>
      <c r="T4" s="3">
        <v>113136595</v>
      </c>
      <c r="U4" s="3" t="s">
        <v>443</v>
      </c>
    </row>
    <row r="5" spans="1:21" ht="15">
      <c r="A5" s="47" t="s">
        <v>451</v>
      </c>
      <c r="B5" s="1" t="s">
        <v>14</v>
      </c>
      <c r="C5" s="2">
        <v>23</v>
      </c>
      <c r="D5" s="1" t="s">
        <v>15</v>
      </c>
      <c r="E5" s="3" t="s">
        <v>282</v>
      </c>
      <c r="F5" s="4">
        <v>230061</v>
      </c>
      <c r="G5" s="1" t="s">
        <v>527</v>
      </c>
      <c r="H5" s="1" t="s">
        <v>17</v>
      </c>
      <c r="I5" s="1" t="str">
        <f t="shared" si="0"/>
        <v>03</v>
      </c>
      <c r="J5" s="1" t="s">
        <v>115</v>
      </c>
      <c r="K5" s="6">
        <v>0</v>
      </c>
      <c r="L5" s="6">
        <v>0</v>
      </c>
      <c r="M5" s="7">
        <f>K5-L5</f>
        <v>0</v>
      </c>
      <c r="N5" s="7">
        <f t="shared" si="1"/>
        <v>0</v>
      </c>
      <c r="O5" s="3" t="s">
        <v>19</v>
      </c>
      <c r="P5" s="3" t="s">
        <v>20</v>
      </c>
      <c r="Q5" t="s">
        <v>316</v>
      </c>
      <c r="R5" s="3" t="s">
        <v>67</v>
      </c>
      <c r="S5" s="3" t="s">
        <v>440</v>
      </c>
      <c r="T5" s="3">
        <v>113136595</v>
      </c>
      <c r="U5" s="3" t="s">
        <v>443</v>
      </c>
    </row>
    <row r="6" spans="1:21" ht="15">
      <c r="A6" s="47" t="s">
        <v>139</v>
      </c>
      <c r="B6" s="1" t="s">
        <v>135</v>
      </c>
      <c r="C6" s="2">
        <v>4</v>
      </c>
      <c r="D6" s="1" t="s">
        <v>15</v>
      </c>
      <c r="E6" s="3" t="s">
        <v>357</v>
      </c>
      <c r="F6" s="4">
        <v>40454</v>
      </c>
      <c r="G6" s="1" t="s">
        <v>527</v>
      </c>
      <c r="H6" s="1" t="s">
        <v>131</v>
      </c>
      <c r="I6" s="1" t="str">
        <f t="shared" si="0"/>
        <v>03</v>
      </c>
      <c r="J6" s="1" t="s">
        <v>358</v>
      </c>
      <c r="K6" s="6">
        <v>0</v>
      </c>
      <c r="L6" s="6">
        <v>0</v>
      </c>
      <c r="M6" s="7">
        <v>0</v>
      </c>
      <c r="N6" s="7">
        <f t="shared" si="1"/>
        <v>0</v>
      </c>
      <c r="O6" s="3" t="s">
        <v>359</v>
      </c>
      <c r="P6" s="3" t="s">
        <v>233</v>
      </c>
      <c r="Q6" t="s">
        <v>316</v>
      </c>
      <c r="R6" s="3" t="s">
        <v>21</v>
      </c>
      <c r="S6" s="3" t="s">
        <v>556</v>
      </c>
      <c r="T6" s="3">
        <v>521152883</v>
      </c>
      <c r="U6" s="3" t="s">
        <v>450</v>
      </c>
    </row>
    <row r="7" spans="1:21" ht="15">
      <c r="A7" s="47" t="s">
        <v>139</v>
      </c>
      <c r="B7" s="1" t="s">
        <v>135</v>
      </c>
      <c r="C7" s="2">
        <v>4</v>
      </c>
      <c r="D7" s="1" t="s">
        <v>15</v>
      </c>
      <c r="E7" s="3" t="s">
        <v>407</v>
      </c>
      <c r="F7" s="4">
        <v>40454</v>
      </c>
      <c r="G7" s="1" t="s">
        <v>623</v>
      </c>
      <c r="H7" s="1" t="s">
        <v>141</v>
      </c>
      <c r="I7" s="1" t="str">
        <f t="shared" si="0"/>
        <v>04</v>
      </c>
      <c r="J7" s="1" t="s">
        <v>358</v>
      </c>
      <c r="K7" s="6">
        <v>0</v>
      </c>
      <c r="L7" s="6">
        <v>0</v>
      </c>
      <c r="M7" s="7">
        <f aca="true" t="shared" si="2" ref="M7:M13">K7-L7</f>
        <v>0</v>
      </c>
      <c r="N7" s="7">
        <f t="shared" si="1"/>
        <v>0</v>
      </c>
      <c r="O7" s="3" t="s">
        <v>408</v>
      </c>
      <c r="P7" s="3" t="s">
        <v>409</v>
      </c>
      <c r="Q7" t="s">
        <v>316</v>
      </c>
      <c r="R7" s="3" t="s">
        <v>21</v>
      </c>
      <c r="S7" s="3" t="s">
        <v>582</v>
      </c>
      <c r="T7" s="3">
        <v>223009648</v>
      </c>
      <c r="U7" s="3" t="s">
        <v>636</v>
      </c>
    </row>
    <row r="8" spans="1:21" ht="15">
      <c r="A8" s="47" t="s">
        <v>451</v>
      </c>
      <c r="B8" s="1" t="s">
        <v>101</v>
      </c>
      <c r="C8" s="2">
        <v>26</v>
      </c>
      <c r="D8" s="1" t="s">
        <v>15</v>
      </c>
      <c r="E8" s="3" t="s">
        <v>286</v>
      </c>
      <c r="F8" s="4">
        <v>260301</v>
      </c>
      <c r="G8" s="1" t="s">
        <v>527</v>
      </c>
      <c r="H8" s="1" t="s">
        <v>29</v>
      </c>
      <c r="I8" s="5" t="str">
        <f t="shared" si="0"/>
        <v>03</v>
      </c>
      <c r="J8" s="1" t="s">
        <v>104</v>
      </c>
      <c r="K8" s="6">
        <v>43.51</v>
      </c>
      <c r="L8" s="6">
        <v>0</v>
      </c>
      <c r="M8" s="7">
        <f t="shared" si="2"/>
        <v>43.51</v>
      </c>
      <c r="N8" s="7">
        <f t="shared" si="1"/>
        <v>43.51</v>
      </c>
      <c r="O8" s="3" t="s">
        <v>287</v>
      </c>
      <c r="P8" s="3" t="s">
        <v>43</v>
      </c>
      <c r="Q8" t="s">
        <v>316</v>
      </c>
      <c r="R8" s="3" t="s">
        <v>67</v>
      </c>
      <c r="S8" s="3" t="s">
        <v>440</v>
      </c>
      <c r="T8" s="3" t="s">
        <v>484</v>
      </c>
      <c r="U8" s="3" t="s">
        <v>443</v>
      </c>
    </row>
    <row r="9" spans="1:21" ht="15">
      <c r="A9" s="47" t="s">
        <v>157</v>
      </c>
      <c r="B9" s="1" t="s">
        <v>63</v>
      </c>
      <c r="C9" s="2">
        <v>12</v>
      </c>
      <c r="D9" s="1" t="s">
        <v>15</v>
      </c>
      <c r="E9" s="3" t="s">
        <v>159</v>
      </c>
      <c r="F9" s="4">
        <v>120939</v>
      </c>
      <c r="G9" s="1" t="s">
        <v>527</v>
      </c>
      <c r="H9" s="1" t="s">
        <v>29</v>
      </c>
      <c r="I9" s="5" t="str">
        <f t="shared" si="0"/>
        <v>03</v>
      </c>
      <c r="J9" s="1" t="s">
        <v>65</v>
      </c>
      <c r="K9" s="6">
        <v>43.88</v>
      </c>
      <c r="L9" s="6">
        <v>0</v>
      </c>
      <c r="M9" s="7">
        <f t="shared" si="2"/>
        <v>43.88</v>
      </c>
      <c r="N9" s="7">
        <f t="shared" si="1"/>
        <v>43.88</v>
      </c>
      <c r="O9" s="3" t="s">
        <v>160</v>
      </c>
      <c r="P9" s="3" t="s">
        <v>161</v>
      </c>
      <c r="Q9" t="s">
        <v>316</v>
      </c>
      <c r="R9" s="3" t="s">
        <v>67</v>
      </c>
      <c r="S9" s="3" t="s">
        <v>440</v>
      </c>
      <c r="T9" s="3">
        <v>205963953</v>
      </c>
      <c r="U9" s="3" t="s">
        <v>443</v>
      </c>
    </row>
    <row r="10" spans="1:21" ht="15">
      <c r="A10" s="47" t="s">
        <v>157</v>
      </c>
      <c r="B10" s="1" t="s">
        <v>63</v>
      </c>
      <c r="C10" s="2">
        <v>12</v>
      </c>
      <c r="D10" s="1" t="s">
        <v>15</v>
      </c>
      <c r="E10" s="3" t="s">
        <v>162</v>
      </c>
      <c r="F10" s="4">
        <v>120939</v>
      </c>
      <c r="G10" s="1" t="s">
        <v>527</v>
      </c>
      <c r="H10" s="1" t="s">
        <v>29</v>
      </c>
      <c r="I10" s="5" t="str">
        <f t="shared" si="0"/>
        <v>03</v>
      </c>
      <c r="J10" s="1" t="s">
        <v>65</v>
      </c>
      <c r="K10" s="6">
        <v>77</v>
      </c>
      <c r="L10" s="6">
        <v>0</v>
      </c>
      <c r="M10" s="7">
        <f t="shared" si="2"/>
        <v>77</v>
      </c>
      <c r="N10" s="7">
        <f t="shared" si="1"/>
        <v>77</v>
      </c>
      <c r="O10" s="3" t="s">
        <v>163</v>
      </c>
      <c r="P10" s="3" t="s">
        <v>164</v>
      </c>
      <c r="Q10" t="s">
        <v>316</v>
      </c>
      <c r="R10" s="3" t="s">
        <v>67</v>
      </c>
      <c r="S10" s="3" t="s">
        <v>586</v>
      </c>
      <c r="T10" s="3">
        <v>231647387</v>
      </c>
      <c r="U10" s="3" t="s">
        <v>489</v>
      </c>
    </row>
    <row r="11" spans="1:21" ht="15">
      <c r="A11" s="47" t="s">
        <v>585</v>
      </c>
      <c r="B11" s="1" t="s">
        <v>343</v>
      </c>
      <c r="C11" s="2">
        <v>28</v>
      </c>
      <c r="D11" s="1" t="s">
        <v>344</v>
      </c>
      <c r="E11" s="3" t="s">
        <v>380</v>
      </c>
      <c r="F11" s="4">
        <v>284950</v>
      </c>
      <c r="G11" s="1" t="s">
        <v>527</v>
      </c>
      <c r="H11" s="1" t="s">
        <v>29</v>
      </c>
      <c r="I11" s="1" t="str">
        <f t="shared" si="0"/>
        <v>03</v>
      </c>
      <c r="J11" s="1" t="s">
        <v>346</v>
      </c>
      <c r="K11" s="6">
        <v>107.5</v>
      </c>
      <c r="L11" s="6">
        <v>0</v>
      </c>
      <c r="M11" s="7">
        <f t="shared" si="2"/>
        <v>107.5</v>
      </c>
      <c r="N11" s="7">
        <f t="shared" si="1"/>
        <v>107.5</v>
      </c>
      <c r="O11" s="3" t="s">
        <v>381</v>
      </c>
      <c r="P11" s="3" t="s">
        <v>52</v>
      </c>
      <c r="Q11" t="s">
        <v>316</v>
      </c>
      <c r="R11" s="3" t="s">
        <v>21</v>
      </c>
      <c r="S11" s="3" t="s">
        <v>449</v>
      </c>
      <c r="T11" s="3">
        <v>251624369</v>
      </c>
      <c r="U11" s="3" t="s">
        <v>450</v>
      </c>
    </row>
    <row r="12" spans="1:21" ht="15">
      <c r="A12" s="47" t="s">
        <v>56</v>
      </c>
      <c r="B12" s="1" t="s">
        <v>14</v>
      </c>
      <c r="C12" s="2">
        <v>23</v>
      </c>
      <c r="D12" s="1" t="s">
        <v>15</v>
      </c>
      <c r="E12" s="3" t="s">
        <v>58</v>
      </c>
      <c r="F12" s="4">
        <v>230279</v>
      </c>
      <c r="G12" s="1" t="s">
        <v>527</v>
      </c>
      <c r="H12" s="1" t="s">
        <v>29</v>
      </c>
      <c r="I12" s="5" t="str">
        <f t="shared" si="0"/>
        <v>03</v>
      </c>
      <c r="J12" s="1" t="s">
        <v>59</v>
      </c>
      <c r="K12" s="6">
        <v>109.5</v>
      </c>
      <c r="L12" s="6">
        <v>0</v>
      </c>
      <c r="M12" s="7">
        <f t="shared" si="2"/>
        <v>109.5</v>
      </c>
      <c r="N12" s="7">
        <f t="shared" si="1"/>
        <v>109.5</v>
      </c>
      <c r="O12" s="3" t="s">
        <v>19</v>
      </c>
      <c r="P12" s="3" t="s">
        <v>20</v>
      </c>
      <c r="Q12" t="s">
        <v>316</v>
      </c>
      <c r="R12" s="3" t="s">
        <v>21</v>
      </c>
      <c r="S12" s="3" t="s">
        <v>440</v>
      </c>
      <c r="T12" s="3">
        <v>113136595</v>
      </c>
      <c r="U12" s="3" t="s">
        <v>443</v>
      </c>
    </row>
    <row r="13" spans="1:21" ht="15">
      <c r="A13" s="47" t="s">
        <v>451</v>
      </c>
      <c r="B13" s="1" t="s">
        <v>63</v>
      </c>
      <c r="C13" s="2">
        <v>12</v>
      </c>
      <c r="D13" s="1" t="s">
        <v>15</v>
      </c>
      <c r="E13" s="3" t="s">
        <v>273</v>
      </c>
      <c r="F13" s="4">
        <v>120939</v>
      </c>
      <c r="G13" s="1" t="s">
        <v>527</v>
      </c>
      <c r="H13" s="1" t="s">
        <v>29</v>
      </c>
      <c r="I13" s="5" t="str">
        <f t="shared" si="0"/>
        <v>03</v>
      </c>
      <c r="J13" s="1" t="s">
        <v>65</v>
      </c>
      <c r="K13" s="6">
        <v>113.46</v>
      </c>
      <c r="L13" s="6">
        <v>0</v>
      </c>
      <c r="M13" s="7">
        <f t="shared" si="2"/>
        <v>113.46</v>
      </c>
      <c r="N13" s="7">
        <f t="shared" si="1"/>
        <v>113.46</v>
      </c>
      <c r="O13" s="3" t="s">
        <v>51</v>
      </c>
      <c r="P13" s="3" t="s">
        <v>52</v>
      </c>
      <c r="Q13" t="s">
        <v>316</v>
      </c>
      <c r="R13" s="3" t="s">
        <v>67</v>
      </c>
      <c r="S13" s="3" t="s">
        <v>449</v>
      </c>
      <c r="T13" s="3">
        <v>251624369</v>
      </c>
      <c r="U13" s="3" t="s">
        <v>450</v>
      </c>
    </row>
    <row r="14" spans="1:21" ht="15">
      <c r="A14" s="47" t="s">
        <v>471</v>
      </c>
      <c r="B14" s="1" t="s">
        <v>248</v>
      </c>
      <c r="C14" s="2">
        <v>16</v>
      </c>
      <c r="D14" s="1" t="s">
        <v>15</v>
      </c>
      <c r="E14" s="3" t="s">
        <v>293</v>
      </c>
      <c r="F14" s="4">
        <v>169137</v>
      </c>
      <c r="G14" s="1" t="s">
        <v>527</v>
      </c>
      <c r="H14" s="1" t="s">
        <v>294</v>
      </c>
      <c r="I14" s="1" t="str">
        <f t="shared" si="0"/>
        <v>03</v>
      </c>
      <c r="J14" s="1" t="s">
        <v>250</v>
      </c>
      <c r="K14" s="6">
        <v>0</v>
      </c>
      <c r="L14" s="6">
        <v>125.59</v>
      </c>
      <c r="M14" s="7">
        <v>0</v>
      </c>
      <c r="N14" s="7">
        <f t="shared" si="1"/>
        <v>125.59</v>
      </c>
      <c r="O14" s="3" t="s">
        <v>295</v>
      </c>
      <c r="P14" s="3" t="s">
        <v>296</v>
      </c>
      <c r="Q14" t="s">
        <v>316</v>
      </c>
      <c r="R14" s="3" t="s">
        <v>67</v>
      </c>
      <c r="S14" s="3" t="s">
        <v>434</v>
      </c>
      <c r="T14" s="3"/>
      <c r="U14" s="3" t="s">
        <v>664</v>
      </c>
    </row>
    <row r="15" spans="1:21" ht="15">
      <c r="A15" s="47" t="s">
        <v>490</v>
      </c>
      <c r="B15" s="1" t="s">
        <v>343</v>
      </c>
      <c r="C15" s="2">
        <v>28</v>
      </c>
      <c r="D15" s="1" t="s">
        <v>344</v>
      </c>
      <c r="E15" s="3" t="s">
        <v>591</v>
      </c>
      <c r="F15" s="4">
        <v>281254</v>
      </c>
      <c r="G15" s="1" t="s">
        <v>527</v>
      </c>
      <c r="H15" s="1" t="s">
        <v>29</v>
      </c>
      <c r="I15" s="1" t="str">
        <f t="shared" si="0"/>
        <v>03</v>
      </c>
      <c r="J15" s="1" t="s">
        <v>346</v>
      </c>
      <c r="K15" s="6">
        <v>138.59</v>
      </c>
      <c r="L15" s="6">
        <v>0</v>
      </c>
      <c r="M15" s="7">
        <f aca="true" t="shared" si="3" ref="M15:M25">K15-L15</f>
        <v>138.59</v>
      </c>
      <c r="N15" s="7">
        <f t="shared" si="1"/>
        <v>138.59</v>
      </c>
      <c r="O15" s="3" t="s">
        <v>592</v>
      </c>
      <c r="P15" s="3" t="s">
        <v>43</v>
      </c>
      <c r="Q15" t="s">
        <v>316</v>
      </c>
      <c r="R15" s="3" t="s">
        <v>67</v>
      </c>
      <c r="S15" s="3" t="s">
        <v>440</v>
      </c>
      <c r="T15" s="3" t="s">
        <v>484</v>
      </c>
      <c r="U15" s="3" t="s">
        <v>443</v>
      </c>
    </row>
    <row r="16" spans="1:21" ht="15">
      <c r="A16" s="47" t="s">
        <v>167</v>
      </c>
      <c r="B16" s="1" t="s">
        <v>177</v>
      </c>
      <c r="C16" s="2">
        <v>20</v>
      </c>
      <c r="D16" s="1" t="s">
        <v>15</v>
      </c>
      <c r="E16" s="3" t="s">
        <v>181</v>
      </c>
      <c r="F16" s="4">
        <v>205329</v>
      </c>
      <c r="G16" s="1" t="s">
        <v>527</v>
      </c>
      <c r="H16" s="1" t="s">
        <v>182</v>
      </c>
      <c r="I16" s="5" t="str">
        <f t="shared" si="0"/>
        <v>03</v>
      </c>
      <c r="J16" s="1" t="s">
        <v>179</v>
      </c>
      <c r="K16" s="6">
        <v>139.68</v>
      </c>
      <c r="L16" s="6">
        <v>0</v>
      </c>
      <c r="M16" s="7">
        <f t="shared" si="3"/>
        <v>139.68</v>
      </c>
      <c r="N16" s="7">
        <f t="shared" si="1"/>
        <v>139.68</v>
      </c>
      <c r="O16" s="3" t="s">
        <v>183</v>
      </c>
      <c r="P16" s="3" t="s">
        <v>184</v>
      </c>
      <c r="Q16" t="s">
        <v>316</v>
      </c>
      <c r="R16" s="3" t="s">
        <v>67</v>
      </c>
      <c r="S16" s="3" t="s">
        <v>440</v>
      </c>
      <c r="T16" s="3">
        <v>232097522</v>
      </c>
      <c r="U16" s="3" t="s">
        <v>443</v>
      </c>
    </row>
    <row r="17" spans="1:21" ht="15">
      <c r="A17" s="47" t="s">
        <v>32</v>
      </c>
      <c r="B17" s="1" t="s">
        <v>14</v>
      </c>
      <c r="C17" s="2">
        <v>23</v>
      </c>
      <c r="D17" s="1" t="s">
        <v>15</v>
      </c>
      <c r="E17" s="3" t="s">
        <v>33</v>
      </c>
      <c r="F17" s="4">
        <v>230291</v>
      </c>
      <c r="G17" s="1" t="s">
        <v>527</v>
      </c>
      <c r="H17" s="1" t="s">
        <v>24</v>
      </c>
      <c r="I17" s="5" t="str">
        <f t="shared" si="0"/>
        <v>03</v>
      </c>
      <c r="J17" s="1" t="s">
        <v>18</v>
      </c>
      <c r="K17" s="6">
        <v>158</v>
      </c>
      <c r="L17" s="6">
        <v>158</v>
      </c>
      <c r="M17" s="7">
        <f t="shared" si="3"/>
        <v>0</v>
      </c>
      <c r="N17" s="7">
        <f t="shared" si="1"/>
        <v>158</v>
      </c>
      <c r="O17" s="3" t="s">
        <v>34</v>
      </c>
      <c r="P17" s="3" t="s">
        <v>35</v>
      </c>
      <c r="Q17" t="s">
        <v>316</v>
      </c>
      <c r="R17" s="3" t="s">
        <v>21</v>
      </c>
      <c r="S17" s="3" t="s">
        <v>449</v>
      </c>
      <c r="T17" s="3">
        <v>231516968</v>
      </c>
      <c r="U17" s="3" t="s">
        <v>450</v>
      </c>
    </row>
    <row r="18" spans="1:21" ht="15">
      <c r="A18" s="47" t="s">
        <v>88</v>
      </c>
      <c r="B18" s="1" t="s">
        <v>63</v>
      </c>
      <c r="C18" s="2">
        <v>12</v>
      </c>
      <c r="D18" s="1" t="s">
        <v>15</v>
      </c>
      <c r="E18" s="3" t="s">
        <v>95</v>
      </c>
      <c r="F18" s="4">
        <v>120939</v>
      </c>
      <c r="G18" s="1" t="s">
        <v>527</v>
      </c>
      <c r="H18" s="1" t="s">
        <v>29</v>
      </c>
      <c r="I18" s="5" t="str">
        <f t="shared" si="0"/>
        <v>03</v>
      </c>
      <c r="J18" s="1" t="s">
        <v>65</v>
      </c>
      <c r="K18" s="6">
        <v>189.1</v>
      </c>
      <c r="L18" s="6">
        <v>0</v>
      </c>
      <c r="M18" s="7">
        <f t="shared" si="3"/>
        <v>189.1</v>
      </c>
      <c r="N18" s="7">
        <f t="shared" si="1"/>
        <v>189.1</v>
      </c>
      <c r="O18" s="3" t="s">
        <v>51</v>
      </c>
      <c r="P18" s="3" t="s">
        <v>52</v>
      </c>
      <c r="Q18" t="s">
        <v>316</v>
      </c>
      <c r="R18" s="3" t="s">
        <v>67</v>
      </c>
      <c r="S18" s="3" t="s">
        <v>449</v>
      </c>
      <c r="T18" s="3">
        <v>251624369</v>
      </c>
      <c r="U18" s="3" t="s">
        <v>450</v>
      </c>
    </row>
    <row r="19" spans="1:21" ht="15">
      <c r="A19" s="47" t="s">
        <v>88</v>
      </c>
      <c r="B19" s="1" t="s">
        <v>63</v>
      </c>
      <c r="C19" s="2">
        <v>12</v>
      </c>
      <c r="D19" s="1" t="s">
        <v>15</v>
      </c>
      <c r="E19" s="3" t="s">
        <v>96</v>
      </c>
      <c r="F19" s="4">
        <v>120939</v>
      </c>
      <c r="G19" s="1" t="s">
        <v>527</v>
      </c>
      <c r="H19" s="1" t="s">
        <v>29</v>
      </c>
      <c r="I19" s="5" t="str">
        <f t="shared" si="0"/>
        <v>03</v>
      </c>
      <c r="J19" s="1" t="s">
        <v>65</v>
      </c>
      <c r="K19" s="6">
        <v>189.1</v>
      </c>
      <c r="L19" s="6">
        <v>0</v>
      </c>
      <c r="M19" s="7">
        <f t="shared" si="3"/>
        <v>189.1</v>
      </c>
      <c r="N19" s="7">
        <f t="shared" si="1"/>
        <v>189.1</v>
      </c>
      <c r="O19" s="3" t="s">
        <v>51</v>
      </c>
      <c r="P19" s="3" t="s">
        <v>52</v>
      </c>
      <c r="Q19" t="s">
        <v>316</v>
      </c>
      <c r="R19" s="3" t="s">
        <v>67</v>
      </c>
      <c r="S19" s="3" t="s">
        <v>449</v>
      </c>
      <c r="T19" s="3">
        <v>251624369</v>
      </c>
      <c r="U19" s="3" t="s">
        <v>450</v>
      </c>
    </row>
    <row r="20" spans="1:21" ht="15">
      <c r="A20" s="47" t="s">
        <v>473</v>
      </c>
      <c r="B20" s="1" t="s">
        <v>63</v>
      </c>
      <c r="C20" s="2">
        <v>12</v>
      </c>
      <c r="D20" s="1" t="s">
        <v>15</v>
      </c>
      <c r="E20" s="3" t="s">
        <v>392</v>
      </c>
      <c r="F20" s="4">
        <v>120939</v>
      </c>
      <c r="G20" s="1" t="s">
        <v>527</v>
      </c>
      <c r="H20" s="1" t="s">
        <v>29</v>
      </c>
      <c r="I20" s="1" t="str">
        <f t="shared" si="0"/>
        <v>03</v>
      </c>
      <c r="J20" s="1" t="s">
        <v>65</v>
      </c>
      <c r="K20" s="6">
        <v>189.1</v>
      </c>
      <c r="L20" s="6">
        <v>0</v>
      </c>
      <c r="M20" s="7">
        <f t="shared" si="3"/>
        <v>189.1</v>
      </c>
      <c r="N20" s="7">
        <f t="shared" si="1"/>
        <v>189.1</v>
      </c>
      <c r="O20" s="3" t="s">
        <v>51</v>
      </c>
      <c r="P20" s="3" t="s">
        <v>52</v>
      </c>
      <c r="Q20" t="s">
        <v>316</v>
      </c>
      <c r="R20" s="3" t="s">
        <v>67</v>
      </c>
      <c r="S20" s="3" t="s">
        <v>449</v>
      </c>
      <c r="T20" s="3">
        <v>251624369</v>
      </c>
      <c r="U20" s="3" t="s">
        <v>450</v>
      </c>
    </row>
    <row r="21" spans="1:21" ht="15">
      <c r="A21" s="47" t="s">
        <v>536</v>
      </c>
      <c r="B21" s="1" t="s">
        <v>248</v>
      </c>
      <c r="C21" s="2">
        <v>16</v>
      </c>
      <c r="D21" s="1" t="s">
        <v>15</v>
      </c>
      <c r="E21" s="3" t="s">
        <v>351</v>
      </c>
      <c r="F21" s="4">
        <v>169137</v>
      </c>
      <c r="G21" s="1" t="s">
        <v>527</v>
      </c>
      <c r="H21" s="1" t="s">
        <v>24</v>
      </c>
      <c r="I21" s="1" t="str">
        <f t="shared" si="0"/>
        <v>03</v>
      </c>
      <c r="J21" s="1" t="s">
        <v>250</v>
      </c>
      <c r="K21" s="6">
        <v>196</v>
      </c>
      <c r="L21" s="6">
        <v>0</v>
      </c>
      <c r="M21" s="7">
        <f t="shared" si="3"/>
        <v>196</v>
      </c>
      <c r="N21" s="7">
        <f t="shared" si="1"/>
        <v>196</v>
      </c>
      <c r="O21" s="3" t="s">
        <v>251</v>
      </c>
      <c r="P21" s="3" t="s">
        <v>48</v>
      </c>
      <c r="Q21" t="s">
        <v>316</v>
      </c>
      <c r="R21" s="3" t="s">
        <v>67</v>
      </c>
      <c r="S21" s="3" t="s">
        <v>440</v>
      </c>
      <c r="T21" s="3">
        <v>471321588</v>
      </c>
      <c r="U21" s="3" t="s">
        <v>442</v>
      </c>
    </row>
    <row r="22" spans="1:21" ht="15">
      <c r="A22" s="47" t="s">
        <v>546</v>
      </c>
      <c r="B22" s="1" t="s">
        <v>248</v>
      </c>
      <c r="C22" s="2">
        <v>16</v>
      </c>
      <c r="D22" s="1" t="s">
        <v>15</v>
      </c>
      <c r="E22" s="3" t="s">
        <v>249</v>
      </c>
      <c r="F22" s="4">
        <v>169137</v>
      </c>
      <c r="G22" s="1" t="s">
        <v>527</v>
      </c>
      <c r="H22" s="1" t="s">
        <v>24</v>
      </c>
      <c r="I22" s="5" t="str">
        <f t="shared" si="0"/>
        <v>03</v>
      </c>
      <c r="J22" s="1" t="s">
        <v>250</v>
      </c>
      <c r="K22" s="6">
        <v>196</v>
      </c>
      <c r="L22" s="6">
        <v>196</v>
      </c>
      <c r="M22" s="7">
        <f t="shared" si="3"/>
        <v>0</v>
      </c>
      <c r="N22" s="7">
        <f t="shared" si="1"/>
        <v>196</v>
      </c>
      <c r="O22" s="3" t="s">
        <v>251</v>
      </c>
      <c r="P22" s="3" t="s">
        <v>252</v>
      </c>
      <c r="Q22" t="s">
        <v>316</v>
      </c>
      <c r="R22" s="3" t="s">
        <v>67</v>
      </c>
      <c r="S22" s="3" t="s">
        <v>547</v>
      </c>
      <c r="T22" s="3" t="s">
        <v>548</v>
      </c>
      <c r="U22" s="3" t="s">
        <v>489</v>
      </c>
    </row>
    <row r="23" spans="1:21" ht="15">
      <c r="A23" s="47" t="s">
        <v>437</v>
      </c>
      <c r="B23" s="1" t="s">
        <v>89</v>
      </c>
      <c r="C23" s="2">
        <v>10</v>
      </c>
      <c r="D23" s="1" t="s">
        <v>15</v>
      </c>
      <c r="E23" s="3" t="s">
        <v>509</v>
      </c>
      <c r="F23" s="4">
        <v>100390</v>
      </c>
      <c r="G23" s="1">
        <v>200</v>
      </c>
      <c r="H23" s="1" t="s">
        <v>510</v>
      </c>
      <c r="I23" s="1" t="str">
        <f t="shared" si="0"/>
        <v>02</v>
      </c>
      <c r="J23" s="1" t="s">
        <v>92</v>
      </c>
      <c r="K23" s="6">
        <v>200</v>
      </c>
      <c r="L23" s="6">
        <v>0</v>
      </c>
      <c r="M23" s="7">
        <f t="shared" si="3"/>
        <v>200</v>
      </c>
      <c r="N23" s="7">
        <f t="shared" si="1"/>
        <v>200</v>
      </c>
      <c r="O23" s="3" t="s">
        <v>511</v>
      </c>
      <c r="P23" s="3" t="s">
        <v>512</v>
      </c>
      <c r="Q23" t="s">
        <v>316</v>
      </c>
      <c r="R23" s="3" t="s">
        <v>67</v>
      </c>
      <c r="S23" s="3" t="s">
        <v>513</v>
      </c>
      <c r="T23" s="3" t="s">
        <v>514</v>
      </c>
      <c r="U23" s="3" t="s">
        <v>664</v>
      </c>
    </row>
    <row r="24" spans="1:21" ht="15">
      <c r="A24" s="47" t="s">
        <v>81</v>
      </c>
      <c r="B24" s="1" t="s">
        <v>343</v>
      </c>
      <c r="C24" s="2">
        <v>28</v>
      </c>
      <c r="D24" s="1" t="s">
        <v>344</v>
      </c>
      <c r="E24" s="3" t="s">
        <v>345</v>
      </c>
      <c r="F24" s="4">
        <v>284950</v>
      </c>
      <c r="G24" s="1" t="s">
        <v>527</v>
      </c>
      <c r="H24" s="1" t="s">
        <v>24</v>
      </c>
      <c r="I24" s="1" t="str">
        <f t="shared" si="0"/>
        <v>03</v>
      </c>
      <c r="J24" s="1" t="s">
        <v>346</v>
      </c>
      <c r="K24" s="6">
        <v>210</v>
      </c>
      <c r="L24" s="6">
        <v>0</v>
      </c>
      <c r="M24" s="7">
        <f t="shared" si="3"/>
        <v>210</v>
      </c>
      <c r="N24" s="7">
        <f t="shared" si="1"/>
        <v>210</v>
      </c>
      <c r="O24" s="3" t="s">
        <v>284</v>
      </c>
      <c r="P24" s="3" t="s">
        <v>48</v>
      </c>
      <c r="Q24" t="s">
        <v>316</v>
      </c>
      <c r="R24" s="3" t="s">
        <v>21</v>
      </c>
      <c r="S24" s="3" t="s">
        <v>440</v>
      </c>
      <c r="T24" s="3">
        <v>471321588</v>
      </c>
      <c r="U24" s="3" t="s">
        <v>442</v>
      </c>
    </row>
    <row r="25" spans="1:21" ht="15">
      <c r="A25" s="47" t="s">
        <v>531</v>
      </c>
      <c r="B25" s="1" t="s">
        <v>343</v>
      </c>
      <c r="C25" s="2">
        <v>28</v>
      </c>
      <c r="D25" s="1" t="s">
        <v>344</v>
      </c>
      <c r="E25" s="3" t="s">
        <v>587</v>
      </c>
      <c r="F25" s="4">
        <v>281254</v>
      </c>
      <c r="G25" s="1" t="s">
        <v>527</v>
      </c>
      <c r="H25" s="1" t="s">
        <v>29</v>
      </c>
      <c r="I25" s="1" t="str">
        <f t="shared" si="0"/>
        <v>03</v>
      </c>
      <c r="J25" s="1" t="s">
        <v>346</v>
      </c>
      <c r="K25" s="6">
        <v>215</v>
      </c>
      <c r="L25" s="6">
        <v>0</v>
      </c>
      <c r="M25" s="7">
        <f t="shared" si="3"/>
        <v>215</v>
      </c>
      <c r="N25" s="7">
        <f t="shared" si="1"/>
        <v>215</v>
      </c>
      <c r="O25" s="3" t="s">
        <v>381</v>
      </c>
      <c r="P25" s="3" t="s">
        <v>52</v>
      </c>
      <c r="Q25" t="s">
        <v>316</v>
      </c>
      <c r="R25" s="3" t="s">
        <v>67</v>
      </c>
      <c r="S25" s="3" t="s">
        <v>449</v>
      </c>
      <c r="T25" s="3">
        <v>251624369</v>
      </c>
      <c r="U25" s="3" t="s">
        <v>450</v>
      </c>
    </row>
    <row r="26" spans="1:21" ht="15">
      <c r="A26" s="47" t="s">
        <v>502</v>
      </c>
      <c r="B26" s="1" t="s">
        <v>14</v>
      </c>
      <c r="C26" s="2">
        <v>23</v>
      </c>
      <c r="D26" s="1" t="s">
        <v>15</v>
      </c>
      <c r="E26" s="3" t="s">
        <v>552</v>
      </c>
      <c r="F26" s="4">
        <v>230061</v>
      </c>
      <c r="G26" s="1" t="s">
        <v>527</v>
      </c>
      <c r="H26" s="1" t="s">
        <v>24</v>
      </c>
      <c r="I26" s="1" t="str">
        <f t="shared" si="0"/>
        <v>03</v>
      </c>
      <c r="J26" s="1" t="s">
        <v>115</v>
      </c>
      <c r="K26" s="6">
        <v>0</v>
      </c>
      <c r="L26" s="6">
        <v>240</v>
      </c>
      <c r="M26" s="7">
        <v>0</v>
      </c>
      <c r="N26" s="7">
        <f t="shared" si="1"/>
        <v>240</v>
      </c>
      <c r="O26" s="3" t="s">
        <v>553</v>
      </c>
      <c r="P26" s="3" t="s">
        <v>223</v>
      </c>
      <c r="Q26" t="s">
        <v>316</v>
      </c>
      <c r="R26" s="3" t="s">
        <v>67</v>
      </c>
      <c r="S26" s="3" t="s">
        <v>434</v>
      </c>
      <c r="T26" s="3"/>
      <c r="U26" s="3" t="s">
        <v>664</v>
      </c>
    </row>
    <row r="27" spans="1:21" ht="15">
      <c r="A27" s="47" t="s">
        <v>118</v>
      </c>
      <c r="B27" s="1" t="s">
        <v>89</v>
      </c>
      <c r="C27" s="2">
        <v>10</v>
      </c>
      <c r="D27" s="1" t="s">
        <v>15</v>
      </c>
      <c r="E27" s="3" t="s">
        <v>123</v>
      </c>
      <c r="F27" s="4">
        <v>100390</v>
      </c>
      <c r="G27" s="1" t="s">
        <v>527</v>
      </c>
      <c r="H27" s="1" t="s">
        <v>124</v>
      </c>
      <c r="I27" s="5" t="str">
        <f t="shared" si="0"/>
        <v>03</v>
      </c>
      <c r="J27" s="1" t="s">
        <v>92</v>
      </c>
      <c r="K27" s="6">
        <v>256.48</v>
      </c>
      <c r="L27" s="6">
        <v>0</v>
      </c>
      <c r="M27" s="7">
        <f>K27-L27</f>
        <v>256.48</v>
      </c>
      <c r="N27" s="7">
        <f t="shared" si="1"/>
        <v>256.48</v>
      </c>
      <c r="O27" s="3" t="s">
        <v>125</v>
      </c>
      <c r="P27" s="3" t="s">
        <v>106</v>
      </c>
      <c r="Q27" t="s">
        <v>316</v>
      </c>
      <c r="R27" s="3" t="s">
        <v>67</v>
      </c>
      <c r="S27" s="3" t="s">
        <v>440</v>
      </c>
      <c r="T27" s="3">
        <v>43390816</v>
      </c>
      <c r="U27" s="3" t="s">
        <v>443</v>
      </c>
    </row>
    <row r="28" spans="1:21" ht="15">
      <c r="A28" s="47" t="s">
        <v>473</v>
      </c>
      <c r="B28" s="1" t="s">
        <v>63</v>
      </c>
      <c r="C28" s="2">
        <v>12</v>
      </c>
      <c r="D28" s="1" t="s">
        <v>15</v>
      </c>
      <c r="E28" s="3" t="s">
        <v>393</v>
      </c>
      <c r="F28" s="4">
        <v>120939</v>
      </c>
      <c r="G28" s="1" t="s">
        <v>527</v>
      </c>
      <c r="H28" s="1" t="s">
        <v>29</v>
      </c>
      <c r="I28" s="1" t="str">
        <f t="shared" si="0"/>
        <v>03</v>
      </c>
      <c r="J28" s="1" t="s">
        <v>65</v>
      </c>
      <c r="K28" s="6">
        <v>258.8</v>
      </c>
      <c r="L28" s="6">
        <v>0</v>
      </c>
      <c r="M28" s="7">
        <f>K28-L28</f>
        <v>258.8</v>
      </c>
      <c r="N28" s="7">
        <f t="shared" si="1"/>
        <v>258.8</v>
      </c>
      <c r="O28" s="3" t="s">
        <v>394</v>
      </c>
      <c r="P28" s="3" t="s">
        <v>43</v>
      </c>
      <c r="Q28" t="s">
        <v>316</v>
      </c>
      <c r="R28" s="3" t="s">
        <v>67</v>
      </c>
      <c r="S28" s="3" t="s">
        <v>440</v>
      </c>
      <c r="T28" s="3" t="s">
        <v>484</v>
      </c>
      <c r="U28" s="3" t="s">
        <v>443</v>
      </c>
    </row>
    <row r="29" spans="1:21" ht="15">
      <c r="A29" s="47" t="s">
        <v>451</v>
      </c>
      <c r="B29" s="1" t="s">
        <v>63</v>
      </c>
      <c r="C29" s="2">
        <v>12</v>
      </c>
      <c r="D29" s="1" t="s">
        <v>15</v>
      </c>
      <c r="E29" s="3" t="s">
        <v>275</v>
      </c>
      <c r="F29" s="4">
        <v>120939</v>
      </c>
      <c r="G29" s="1" t="s">
        <v>527</v>
      </c>
      <c r="H29" s="1" t="s">
        <v>24</v>
      </c>
      <c r="I29" s="5" t="str">
        <f t="shared" si="0"/>
        <v>03</v>
      </c>
      <c r="J29" s="1" t="s">
        <v>65</v>
      </c>
      <c r="K29" s="6">
        <v>272</v>
      </c>
      <c r="L29" s="6">
        <v>0</v>
      </c>
      <c r="M29" s="7">
        <f>K29-L29</f>
        <v>272</v>
      </c>
      <c r="N29" s="7">
        <f t="shared" si="1"/>
        <v>272</v>
      </c>
      <c r="O29" s="3" t="s">
        <v>66</v>
      </c>
      <c r="P29" s="3" t="s">
        <v>180</v>
      </c>
      <c r="Q29" t="s">
        <v>316</v>
      </c>
      <c r="R29" s="3" t="s">
        <v>67</v>
      </c>
      <c r="S29" s="3" t="s">
        <v>449</v>
      </c>
      <c r="T29" s="3">
        <v>362559290</v>
      </c>
      <c r="U29" s="3" t="s">
        <v>538</v>
      </c>
    </row>
    <row r="30" spans="1:21" ht="15">
      <c r="A30" s="47" t="s">
        <v>473</v>
      </c>
      <c r="B30" s="1" t="s">
        <v>343</v>
      </c>
      <c r="C30" s="2">
        <v>28</v>
      </c>
      <c r="D30" s="1" t="s">
        <v>344</v>
      </c>
      <c r="E30" s="3" t="s">
        <v>396</v>
      </c>
      <c r="F30" s="4">
        <v>281254</v>
      </c>
      <c r="G30" s="1" t="s">
        <v>527</v>
      </c>
      <c r="H30" s="1" t="s">
        <v>29</v>
      </c>
      <c r="I30" s="1" t="str">
        <f t="shared" si="0"/>
        <v>03</v>
      </c>
      <c r="J30" s="1" t="s">
        <v>346</v>
      </c>
      <c r="K30" s="6">
        <v>290.24</v>
      </c>
      <c r="L30" s="6">
        <v>0</v>
      </c>
      <c r="M30" s="7">
        <f>K30-L30</f>
        <v>290.24</v>
      </c>
      <c r="N30" s="7">
        <f t="shared" si="1"/>
        <v>290.24</v>
      </c>
      <c r="O30" s="3" t="s">
        <v>108</v>
      </c>
      <c r="P30" s="3" t="s">
        <v>43</v>
      </c>
      <c r="Q30" t="s">
        <v>316</v>
      </c>
      <c r="R30" s="3" t="s">
        <v>67</v>
      </c>
      <c r="S30" s="3" t="s">
        <v>440</v>
      </c>
      <c r="T30" s="3" t="s">
        <v>484</v>
      </c>
      <c r="U30" s="3" t="s">
        <v>443</v>
      </c>
    </row>
    <row r="31" spans="1:21" ht="15">
      <c r="A31" s="47" t="s">
        <v>457</v>
      </c>
      <c r="B31" s="1" t="s">
        <v>14</v>
      </c>
      <c r="C31" s="2">
        <v>23</v>
      </c>
      <c r="D31" s="1" t="s">
        <v>15</v>
      </c>
      <c r="E31" s="3" t="s">
        <v>593</v>
      </c>
      <c r="F31" s="4">
        <v>230061</v>
      </c>
      <c r="G31" s="1" t="s">
        <v>527</v>
      </c>
      <c r="H31" s="1" t="s">
        <v>29</v>
      </c>
      <c r="I31" s="1" t="str">
        <f t="shared" si="0"/>
        <v>03</v>
      </c>
      <c r="J31" s="1" t="s">
        <v>115</v>
      </c>
      <c r="K31" s="6">
        <v>0</v>
      </c>
      <c r="L31" s="6">
        <v>300</v>
      </c>
      <c r="M31" s="7">
        <v>0</v>
      </c>
      <c r="N31" s="7">
        <f t="shared" si="1"/>
        <v>300</v>
      </c>
      <c r="O31" s="3" t="s">
        <v>594</v>
      </c>
      <c r="P31" s="3" t="s">
        <v>595</v>
      </c>
      <c r="Q31" t="s">
        <v>316</v>
      </c>
      <c r="R31" s="3" t="s">
        <v>67</v>
      </c>
      <c r="S31" s="3" t="s">
        <v>596</v>
      </c>
      <c r="T31" s="3" t="s">
        <v>597</v>
      </c>
      <c r="U31" s="3" t="s">
        <v>664</v>
      </c>
    </row>
    <row r="32" spans="1:21" ht="15">
      <c r="A32" s="47" t="s">
        <v>444</v>
      </c>
      <c r="B32" s="1" t="s">
        <v>565</v>
      </c>
      <c r="C32" s="2">
        <v>36</v>
      </c>
      <c r="D32" s="1" t="s">
        <v>15</v>
      </c>
      <c r="E32" s="3" t="s">
        <v>606</v>
      </c>
      <c r="F32" s="4">
        <v>360528</v>
      </c>
      <c r="G32" s="1" t="s">
        <v>527</v>
      </c>
      <c r="H32" s="1" t="s">
        <v>29</v>
      </c>
      <c r="I32" s="1" t="str">
        <f t="shared" si="0"/>
        <v>03</v>
      </c>
      <c r="J32" s="1" t="s">
        <v>65</v>
      </c>
      <c r="K32" s="6">
        <v>359.7</v>
      </c>
      <c r="L32" s="6">
        <v>0</v>
      </c>
      <c r="M32" s="7">
        <f>K32-L32</f>
        <v>359.7</v>
      </c>
      <c r="N32" s="7">
        <f t="shared" si="1"/>
        <v>359.7</v>
      </c>
      <c r="O32" s="3" t="s">
        <v>108</v>
      </c>
      <c r="P32" s="3" t="s">
        <v>43</v>
      </c>
      <c r="Q32" t="s">
        <v>316</v>
      </c>
      <c r="R32" s="3" t="s">
        <v>67</v>
      </c>
      <c r="S32" s="3" t="s">
        <v>440</v>
      </c>
      <c r="T32" s="3" t="s">
        <v>484</v>
      </c>
      <c r="U32" s="3" t="s">
        <v>443</v>
      </c>
    </row>
    <row r="33" spans="1:21" ht="15">
      <c r="A33" s="47" t="s">
        <v>495</v>
      </c>
      <c r="B33" s="1" t="s">
        <v>565</v>
      </c>
      <c r="C33" s="2">
        <v>36</v>
      </c>
      <c r="D33" s="1" t="s">
        <v>15</v>
      </c>
      <c r="E33" s="3" t="s">
        <v>566</v>
      </c>
      <c r="F33" s="4">
        <v>360528</v>
      </c>
      <c r="G33" s="1" t="s">
        <v>527</v>
      </c>
      <c r="H33" s="1" t="s">
        <v>46</v>
      </c>
      <c r="I33" s="1" t="str">
        <f t="shared" si="0"/>
        <v>03</v>
      </c>
      <c r="J33" s="1" t="s">
        <v>65</v>
      </c>
      <c r="K33" s="6">
        <v>360</v>
      </c>
      <c r="L33" s="6">
        <v>0</v>
      </c>
      <c r="M33" s="7">
        <f>K33-L33</f>
        <v>360</v>
      </c>
      <c r="N33" s="7">
        <f t="shared" si="1"/>
        <v>360</v>
      </c>
      <c r="O33" s="3" t="s">
        <v>567</v>
      </c>
      <c r="P33" s="3" t="s">
        <v>180</v>
      </c>
      <c r="Q33" t="s">
        <v>316</v>
      </c>
      <c r="R33" s="3" t="s">
        <v>67</v>
      </c>
      <c r="S33" s="3" t="s">
        <v>449</v>
      </c>
      <c r="T33" s="3">
        <v>362559290</v>
      </c>
      <c r="U33" s="3" t="s">
        <v>538</v>
      </c>
    </row>
    <row r="34" spans="1:21" ht="15">
      <c r="A34" s="47" t="s">
        <v>451</v>
      </c>
      <c r="B34" s="1" t="s">
        <v>101</v>
      </c>
      <c r="C34" s="2">
        <v>26</v>
      </c>
      <c r="D34" s="1" t="s">
        <v>15</v>
      </c>
      <c r="E34" s="3" t="s">
        <v>285</v>
      </c>
      <c r="F34" s="4">
        <v>260301</v>
      </c>
      <c r="G34" s="1" t="s">
        <v>527</v>
      </c>
      <c r="H34" s="1" t="s">
        <v>46</v>
      </c>
      <c r="I34" s="5" t="str">
        <f t="shared" si="0"/>
        <v>03</v>
      </c>
      <c r="J34" s="1" t="s">
        <v>104</v>
      </c>
      <c r="K34" s="6">
        <v>378.51</v>
      </c>
      <c r="L34" s="6">
        <v>0</v>
      </c>
      <c r="M34" s="7">
        <f>K34-L34</f>
        <v>378.51</v>
      </c>
      <c r="N34" s="7">
        <f t="shared" si="1"/>
        <v>378.51</v>
      </c>
      <c r="O34" s="3" t="s">
        <v>61</v>
      </c>
      <c r="P34" s="3" t="s">
        <v>233</v>
      </c>
      <c r="Q34" t="s">
        <v>316</v>
      </c>
      <c r="R34" s="3" t="s">
        <v>67</v>
      </c>
      <c r="S34" s="3" t="s">
        <v>556</v>
      </c>
      <c r="T34" s="3">
        <v>521152883</v>
      </c>
      <c r="U34" s="3" t="s">
        <v>450</v>
      </c>
    </row>
    <row r="35" spans="1:21" ht="15">
      <c r="A35" s="47" t="s">
        <v>198</v>
      </c>
      <c r="B35" s="1" t="s">
        <v>177</v>
      </c>
      <c r="C35" s="2">
        <v>20</v>
      </c>
      <c r="D35" s="1" t="s">
        <v>15</v>
      </c>
      <c r="E35" s="3" t="s">
        <v>213</v>
      </c>
      <c r="F35" s="4">
        <v>205329</v>
      </c>
      <c r="G35" s="1" t="s">
        <v>527</v>
      </c>
      <c r="H35" s="1" t="s">
        <v>182</v>
      </c>
      <c r="I35" s="5" t="str">
        <f t="shared" si="0"/>
        <v>03</v>
      </c>
      <c r="J35" s="1" t="s">
        <v>179</v>
      </c>
      <c r="K35" s="6">
        <v>412.5</v>
      </c>
      <c r="L35" s="6">
        <v>0</v>
      </c>
      <c r="M35" s="7">
        <f>K35-L35</f>
        <v>412.5</v>
      </c>
      <c r="N35" s="7">
        <f t="shared" si="1"/>
        <v>412.5</v>
      </c>
      <c r="O35" s="3" t="s">
        <v>183</v>
      </c>
      <c r="P35" s="3" t="s">
        <v>184</v>
      </c>
      <c r="Q35" t="s">
        <v>316</v>
      </c>
      <c r="R35" s="3" t="s">
        <v>67</v>
      </c>
      <c r="S35" s="3" t="s">
        <v>440</v>
      </c>
      <c r="T35" s="3">
        <v>232097522</v>
      </c>
      <c r="U35" s="3" t="s">
        <v>443</v>
      </c>
    </row>
    <row r="36" spans="1:21" ht="15">
      <c r="A36" s="47" t="s">
        <v>544</v>
      </c>
      <c r="B36" s="1" t="s">
        <v>177</v>
      </c>
      <c r="C36" s="2">
        <v>20</v>
      </c>
      <c r="D36" s="1" t="s">
        <v>15</v>
      </c>
      <c r="E36" s="3" t="s">
        <v>235</v>
      </c>
      <c r="F36" s="4">
        <v>205329</v>
      </c>
      <c r="G36" s="1" t="s">
        <v>527</v>
      </c>
      <c r="H36" s="1" t="s">
        <v>182</v>
      </c>
      <c r="I36" s="5" t="str">
        <f t="shared" si="0"/>
        <v>03</v>
      </c>
      <c r="J36" s="1" t="s">
        <v>179</v>
      </c>
      <c r="K36" s="6">
        <v>412.5</v>
      </c>
      <c r="L36" s="6">
        <v>0</v>
      </c>
      <c r="M36" s="7">
        <f>K36-L36</f>
        <v>412.5</v>
      </c>
      <c r="N36" s="7">
        <f t="shared" si="1"/>
        <v>412.5</v>
      </c>
      <c r="O36" s="3" t="s">
        <v>183</v>
      </c>
      <c r="P36" s="3" t="s">
        <v>184</v>
      </c>
      <c r="Q36" t="s">
        <v>316</v>
      </c>
      <c r="R36" s="3" t="s">
        <v>67</v>
      </c>
      <c r="S36" s="3" t="s">
        <v>440</v>
      </c>
      <c r="T36" s="3">
        <v>232097522</v>
      </c>
      <c r="U36" s="3" t="s">
        <v>443</v>
      </c>
    </row>
    <row r="37" spans="1:21" ht="15">
      <c r="A37" s="47" t="s">
        <v>543</v>
      </c>
      <c r="B37" s="1" t="s">
        <v>14</v>
      </c>
      <c r="C37" s="2">
        <v>23</v>
      </c>
      <c r="D37" s="1" t="s">
        <v>15</v>
      </c>
      <c r="E37" s="3" t="s">
        <v>220</v>
      </c>
      <c r="F37" s="4">
        <v>230061</v>
      </c>
      <c r="G37" s="1" t="s">
        <v>527</v>
      </c>
      <c r="H37" s="1" t="s">
        <v>221</v>
      </c>
      <c r="I37" s="5" t="str">
        <f t="shared" si="0"/>
        <v>03</v>
      </c>
      <c r="J37" s="1" t="s">
        <v>115</v>
      </c>
      <c r="K37" s="6">
        <v>0</v>
      </c>
      <c r="L37" s="6">
        <v>429.84</v>
      </c>
      <c r="M37" s="7">
        <v>0</v>
      </c>
      <c r="N37" s="7">
        <f t="shared" si="1"/>
        <v>429.84</v>
      </c>
      <c r="O37" s="3" t="s">
        <v>222</v>
      </c>
      <c r="P37" s="3" t="s">
        <v>223</v>
      </c>
      <c r="Q37" t="s">
        <v>316</v>
      </c>
      <c r="R37" s="3" t="s">
        <v>67</v>
      </c>
      <c r="S37" s="3" t="s">
        <v>434</v>
      </c>
      <c r="T37" s="3">
        <v>471321588</v>
      </c>
      <c r="U37" s="3" t="s">
        <v>442</v>
      </c>
    </row>
    <row r="38" spans="1:21" ht="15">
      <c r="A38" s="47" t="s">
        <v>536</v>
      </c>
      <c r="B38" s="1" t="s">
        <v>200</v>
      </c>
      <c r="C38" s="2">
        <v>11</v>
      </c>
      <c r="D38" s="1" t="s">
        <v>15</v>
      </c>
      <c r="E38" s="3" t="s">
        <v>372</v>
      </c>
      <c r="F38" s="4">
        <v>111326</v>
      </c>
      <c r="G38" s="1" t="s">
        <v>527</v>
      </c>
      <c r="H38" s="1" t="s">
        <v>46</v>
      </c>
      <c r="I38" s="1" t="str">
        <f t="shared" si="0"/>
        <v>03</v>
      </c>
      <c r="J38" s="1" t="s">
        <v>74</v>
      </c>
      <c r="K38" s="6">
        <v>430.53</v>
      </c>
      <c r="L38" s="6">
        <v>0</v>
      </c>
      <c r="M38" s="7">
        <f>K38-L38</f>
        <v>430.53</v>
      </c>
      <c r="N38" s="7">
        <f t="shared" si="1"/>
        <v>430.53</v>
      </c>
      <c r="O38" s="3" t="s">
        <v>373</v>
      </c>
      <c r="P38" s="3" t="s">
        <v>146</v>
      </c>
      <c r="Q38" t="s">
        <v>316</v>
      </c>
      <c r="R38" s="3" t="s">
        <v>67</v>
      </c>
      <c r="S38" s="3" t="s">
        <v>449</v>
      </c>
      <c r="T38" s="3">
        <v>231516968</v>
      </c>
      <c r="U38" s="3" t="s">
        <v>450</v>
      </c>
    </row>
    <row r="39" spans="1:21" ht="15">
      <c r="A39" s="47" t="s">
        <v>451</v>
      </c>
      <c r="B39" s="1" t="s">
        <v>63</v>
      </c>
      <c r="C39" s="2">
        <v>12</v>
      </c>
      <c r="D39" s="1" t="s">
        <v>15</v>
      </c>
      <c r="E39" s="3" t="s">
        <v>277</v>
      </c>
      <c r="F39" s="4">
        <v>120939</v>
      </c>
      <c r="G39" s="1" t="s">
        <v>527</v>
      </c>
      <c r="H39" s="1" t="s">
        <v>29</v>
      </c>
      <c r="I39" s="5" t="str">
        <f t="shared" si="0"/>
        <v>03</v>
      </c>
      <c r="J39" s="1" t="s">
        <v>65</v>
      </c>
      <c r="K39" s="6">
        <v>448.8</v>
      </c>
      <c r="L39" s="6">
        <v>0</v>
      </c>
      <c r="M39" s="7">
        <f>K39-L39</f>
        <v>448.8</v>
      </c>
      <c r="N39" s="7">
        <f t="shared" si="1"/>
        <v>448.8</v>
      </c>
      <c r="O39" s="3" t="s">
        <v>278</v>
      </c>
      <c r="P39" s="3" t="s">
        <v>43</v>
      </c>
      <c r="Q39" t="s">
        <v>316</v>
      </c>
      <c r="R39" s="3" t="s">
        <v>67</v>
      </c>
      <c r="S39" s="3" t="s">
        <v>440</v>
      </c>
      <c r="T39" s="3" t="s">
        <v>484</v>
      </c>
      <c r="U39" s="3" t="s">
        <v>443</v>
      </c>
    </row>
    <row r="40" spans="1:21" ht="15">
      <c r="A40" s="47" t="s">
        <v>139</v>
      </c>
      <c r="B40" s="1" t="s">
        <v>14</v>
      </c>
      <c r="C40" s="2">
        <v>23</v>
      </c>
      <c r="D40" s="1" t="s">
        <v>15</v>
      </c>
      <c r="E40" s="3" t="s">
        <v>144</v>
      </c>
      <c r="F40" s="4">
        <v>230061</v>
      </c>
      <c r="G40" s="1" t="s">
        <v>527</v>
      </c>
      <c r="H40" s="1" t="s">
        <v>46</v>
      </c>
      <c r="I40" s="5" t="str">
        <f t="shared" si="0"/>
        <v>03</v>
      </c>
      <c r="J40" s="1" t="s">
        <v>115</v>
      </c>
      <c r="K40" s="6">
        <v>451</v>
      </c>
      <c r="L40" s="6">
        <v>0</v>
      </c>
      <c r="M40" s="7">
        <f>K40-L40</f>
        <v>451</v>
      </c>
      <c r="N40" s="7">
        <f t="shared" si="1"/>
        <v>451</v>
      </c>
      <c r="O40" s="3" t="s">
        <v>145</v>
      </c>
      <c r="P40" s="3" t="s">
        <v>146</v>
      </c>
      <c r="Q40" t="s">
        <v>316</v>
      </c>
      <c r="R40" s="3" t="s">
        <v>67</v>
      </c>
      <c r="S40" s="3" t="s">
        <v>449</v>
      </c>
      <c r="T40" s="3">
        <v>231516968</v>
      </c>
      <c r="U40" s="3" t="s">
        <v>450</v>
      </c>
    </row>
    <row r="41" spans="1:21" ht="15">
      <c r="A41" s="47" t="s">
        <v>473</v>
      </c>
      <c r="B41" s="1" t="s">
        <v>63</v>
      </c>
      <c r="C41" s="2">
        <v>12</v>
      </c>
      <c r="D41" s="1" t="s">
        <v>15</v>
      </c>
      <c r="E41" s="3" t="s">
        <v>356</v>
      </c>
      <c r="F41" s="4">
        <v>120939</v>
      </c>
      <c r="G41" s="1" t="s">
        <v>527</v>
      </c>
      <c r="H41" s="1" t="s">
        <v>24</v>
      </c>
      <c r="I41" s="1" t="str">
        <f t="shared" si="0"/>
        <v>03</v>
      </c>
      <c r="J41" s="1" t="s">
        <v>65</v>
      </c>
      <c r="K41" s="6">
        <v>490</v>
      </c>
      <c r="L41" s="6">
        <v>0</v>
      </c>
      <c r="M41" s="7">
        <f>K41-L41</f>
        <v>490</v>
      </c>
      <c r="N41" s="7">
        <f t="shared" si="1"/>
        <v>490</v>
      </c>
      <c r="O41" s="3" t="s">
        <v>251</v>
      </c>
      <c r="P41" s="3" t="s">
        <v>48</v>
      </c>
      <c r="Q41" t="s">
        <v>316</v>
      </c>
      <c r="R41" s="3" t="s">
        <v>67</v>
      </c>
      <c r="S41" s="3" t="s">
        <v>440</v>
      </c>
      <c r="T41" s="3">
        <v>471321588</v>
      </c>
      <c r="U41" s="3" t="s">
        <v>442</v>
      </c>
    </row>
    <row r="42" spans="1:21" ht="15">
      <c r="A42" s="47" t="s">
        <v>451</v>
      </c>
      <c r="B42" s="1" t="s">
        <v>63</v>
      </c>
      <c r="C42" s="2">
        <v>12</v>
      </c>
      <c r="D42" s="1" t="s">
        <v>15</v>
      </c>
      <c r="E42" s="3" t="s">
        <v>276</v>
      </c>
      <c r="F42" s="4">
        <v>120939</v>
      </c>
      <c r="G42" s="1" t="s">
        <v>527</v>
      </c>
      <c r="H42" s="1" t="s">
        <v>29</v>
      </c>
      <c r="I42" s="5" t="str">
        <f t="shared" si="0"/>
        <v>03</v>
      </c>
      <c r="J42" s="1" t="s">
        <v>65</v>
      </c>
      <c r="K42" s="6">
        <v>522.4</v>
      </c>
      <c r="L42" s="6">
        <v>0</v>
      </c>
      <c r="M42" s="7">
        <f>K42-L42</f>
        <v>522.4</v>
      </c>
      <c r="N42" s="7">
        <f t="shared" si="1"/>
        <v>522.4</v>
      </c>
      <c r="O42" s="3" t="s">
        <v>108</v>
      </c>
      <c r="P42" s="3" t="s">
        <v>43</v>
      </c>
      <c r="Q42" t="s">
        <v>316</v>
      </c>
      <c r="R42" s="3" t="s">
        <v>67</v>
      </c>
      <c r="S42" s="3" t="s">
        <v>440</v>
      </c>
      <c r="T42" s="3" t="s">
        <v>484</v>
      </c>
      <c r="U42" s="3" t="s">
        <v>443</v>
      </c>
    </row>
    <row r="43" spans="1:21" ht="15">
      <c r="A43" s="47" t="s">
        <v>546</v>
      </c>
      <c r="B43" s="1" t="s">
        <v>14</v>
      </c>
      <c r="C43" s="2">
        <v>23</v>
      </c>
      <c r="D43" s="1" t="s">
        <v>15</v>
      </c>
      <c r="E43" s="3" t="s">
        <v>258</v>
      </c>
      <c r="F43" s="4">
        <v>230061</v>
      </c>
      <c r="G43" s="1" t="s">
        <v>527</v>
      </c>
      <c r="H43" s="1" t="s">
        <v>259</v>
      </c>
      <c r="I43" s="5" t="str">
        <f t="shared" si="0"/>
        <v>03</v>
      </c>
      <c r="J43" s="1" t="s">
        <v>115</v>
      </c>
      <c r="K43" s="6"/>
      <c r="L43" s="6">
        <v>530</v>
      </c>
      <c r="M43" s="7">
        <v>0</v>
      </c>
      <c r="N43" s="7">
        <f t="shared" si="1"/>
        <v>530</v>
      </c>
      <c r="O43" s="3" t="s">
        <v>260</v>
      </c>
      <c r="P43" s="3" t="s">
        <v>223</v>
      </c>
      <c r="Q43" t="s">
        <v>316</v>
      </c>
      <c r="R43" s="3" t="s">
        <v>67</v>
      </c>
      <c r="S43" s="3" t="s">
        <v>434</v>
      </c>
      <c r="T43" s="3"/>
      <c r="U43" s="3" t="s">
        <v>664</v>
      </c>
    </row>
    <row r="44" spans="1:21" ht="15">
      <c r="A44" s="47" t="s">
        <v>473</v>
      </c>
      <c r="B44" s="1" t="s">
        <v>63</v>
      </c>
      <c r="C44" s="2">
        <v>12</v>
      </c>
      <c r="D44" s="1" t="s">
        <v>15</v>
      </c>
      <c r="E44" s="3" t="s">
        <v>355</v>
      </c>
      <c r="F44" s="4">
        <v>120939</v>
      </c>
      <c r="G44" s="1" t="s">
        <v>527</v>
      </c>
      <c r="H44" s="1" t="s">
        <v>24</v>
      </c>
      <c r="I44" s="1" t="str">
        <f t="shared" si="0"/>
        <v>03</v>
      </c>
      <c r="J44" s="1" t="s">
        <v>65</v>
      </c>
      <c r="K44" s="6">
        <v>544</v>
      </c>
      <c r="L44" s="6">
        <v>0</v>
      </c>
      <c r="M44" s="7">
        <f aca="true" t="shared" si="4" ref="M44:M73">K44-L44</f>
        <v>544</v>
      </c>
      <c r="N44" s="7">
        <f t="shared" si="1"/>
        <v>544</v>
      </c>
      <c r="O44" s="3" t="s">
        <v>66</v>
      </c>
      <c r="P44" s="3" t="s">
        <v>180</v>
      </c>
      <c r="Q44" t="s">
        <v>316</v>
      </c>
      <c r="R44" s="3" t="s">
        <v>67</v>
      </c>
      <c r="S44" s="3" t="s">
        <v>449</v>
      </c>
      <c r="T44" s="3">
        <v>362559290</v>
      </c>
      <c r="U44" s="3" t="s">
        <v>538</v>
      </c>
    </row>
    <row r="45" spans="1:21" ht="15">
      <c r="A45" s="47" t="s">
        <v>147</v>
      </c>
      <c r="B45" s="1" t="s">
        <v>82</v>
      </c>
      <c r="C45" s="2">
        <v>13</v>
      </c>
      <c r="D45" s="1" t="s">
        <v>15</v>
      </c>
      <c r="E45" s="3" t="s">
        <v>148</v>
      </c>
      <c r="F45" s="4">
        <v>132221</v>
      </c>
      <c r="G45" s="1" t="s">
        <v>527</v>
      </c>
      <c r="H45" s="1" t="s">
        <v>124</v>
      </c>
      <c r="I45" s="5" t="str">
        <f t="shared" si="0"/>
        <v>03</v>
      </c>
      <c r="J45" s="1" t="s">
        <v>149</v>
      </c>
      <c r="K45" s="6">
        <v>548.8</v>
      </c>
      <c r="L45" s="6">
        <v>0</v>
      </c>
      <c r="M45" s="7">
        <f t="shared" si="4"/>
        <v>548.8</v>
      </c>
      <c r="N45" s="7">
        <f t="shared" si="1"/>
        <v>548.8</v>
      </c>
      <c r="O45" s="3" t="s">
        <v>150</v>
      </c>
      <c r="P45" s="3" t="s">
        <v>43</v>
      </c>
      <c r="Q45" t="s">
        <v>316</v>
      </c>
      <c r="R45" s="3" t="s">
        <v>67</v>
      </c>
      <c r="S45" s="3" t="s">
        <v>440</v>
      </c>
      <c r="T45" s="3" t="s">
        <v>484</v>
      </c>
      <c r="U45" s="3" t="s">
        <v>443</v>
      </c>
    </row>
    <row r="46" spans="1:21" ht="15">
      <c r="A46" s="47" t="s">
        <v>88</v>
      </c>
      <c r="B46" s="1" t="s">
        <v>63</v>
      </c>
      <c r="C46" s="2">
        <v>12</v>
      </c>
      <c r="D46" s="1" t="s">
        <v>15</v>
      </c>
      <c r="E46" s="3" t="s">
        <v>99</v>
      </c>
      <c r="F46" s="4">
        <v>120939</v>
      </c>
      <c r="G46" s="1" t="s">
        <v>527</v>
      </c>
      <c r="H46" s="1" t="s">
        <v>29</v>
      </c>
      <c r="I46" s="5" t="str">
        <f t="shared" si="0"/>
        <v>03</v>
      </c>
      <c r="J46" s="1" t="s">
        <v>65</v>
      </c>
      <c r="K46" s="6">
        <v>548.9</v>
      </c>
      <c r="L46" s="6">
        <v>0</v>
      </c>
      <c r="M46" s="7">
        <f t="shared" si="4"/>
        <v>548.9</v>
      </c>
      <c r="N46" s="7">
        <f t="shared" si="1"/>
        <v>548.9</v>
      </c>
      <c r="O46" s="3" t="s">
        <v>98</v>
      </c>
      <c r="P46" s="3" t="s">
        <v>43</v>
      </c>
      <c r="Q46" t="s">
        <v>316</v>
      </c>
      <c r="R46" s="3" t="s">
        <v>67</v>
      </c>
      <c r="S46" s="3" t="s">
        <v>440</v>
      </c>
      <c r="T46" s="3" t="s">
        <v>484</v>
      </c>
      <c r="U46" s="3" t="s">
        <v>443</v>
      </c>
    </row>
    <row r="47" spans="1:21" ht="15">
      <c r="A47" s="47" t="s">
        <v>88</v>
      </c>
      <c r="B47" s="1" t="s">
        <v>63</v>
      </c>
      <c r="C47" s="2">
        <v>12</v>
      </c>
      <c r="D47" s="1" t="s">
        <v>15</v>
      </c>
      <c r="E47" s="3" t="s">
        <v>97</v>
      </c>
      <c r="F47" s="4">
        <v>120939</v>
      </c>
      <c r="G47" s="1" t="s">
        <v>527</v>
      </c>
      <c r="H47" s="1" t="s">
        <v>29</v>
      </c>
      <c r="I47" s="5" t="str">
        <f t="shared" si="0"/>
        <v>03</v>
      </c>
      <c r="J47" s="1" t="s">
        <v>65</v>
      </c>
      <c r="K47" s="6">
        <v>590</v>
      </c>
      <c r="L47" s="6">
        <v>0</v>
      </c>
      <c r="M47" s="7">
        <f t="shared" si="4"/>
        <v>590</v>
      </c>
      <c r="N47" s="7">
        <f t="shared" si="1"/>
        <v>590</v>
      </c>
      <c r="O47" s="3" t="s">
        <v>98</v>
      </c>
      <c r="P47" s="3" t="s">
        <v>43</v>
      </c>
      <c r="Q47" t="s">
        <v>316</v>
      </c>
      <c r="R47" s="3" t="s">
        <v>67</v>
      </c>
      <c r="S47" s="3" t="s">
        <v>440</v>
      </c>
      <c r="T47" s="3" t="s">
        <v>484</v>
      </c>
      <c r="U47" s="3" t="s">
        <v>443</v>
      </c>
    </row>
    <row r="48" spans="1:21" ht="15">
      <c r="A48" s="47" t="s">
        <v>473</v>
      </c>
      <c r="B48" s="1" t="s">
        <v>63</v>
      </c>
      <c r="C48" s="2">
        <v>12</v>
      </c>
      <c r="D48" s="1" t="s">
        <v>15</v>
      </c>
      <c r="E48" s="3" t="s">
        <v>391</v>
      </c>
      <c r="F48" s="4">
        <v>120939</v>
      </c>
      <c r="G48" s="1" t="s">
        <v>527</v>
      </c>
      <c r="H48" s="1" t="s">
        <v>29</v>
      </c>
      <c r="I48" s="1" t="str">
        <f t="shared" si="0"/>
        <v>03</v>
      </c>
      <c r="J48" s="1" t="s">
        <v>65</v>
      </c>
      <c r="K48" s="6">
        <v>590</v>
      </c>
      <c r="L48" s="6">
        <v>0</v>
      </c>
      <c r="M48" s="7">
        <f t="shared" si="4"/>
        <v>590</v>
      </c>
      <c r="N48" s="7">
        <f t="shared" si="1"/>
        <v>590</v>
      </c>
      <c r="O48" s="3" t="s">
        <v>108</v>
      </c>
      <c r="P48" s="3" t="s">
        <v>43</v>
      </c>
      <c r="Q48" t="s">
        <v>316</v>
      </c>
      <c r="R48" s="3" t="s">
        <v>67</v>
      </c>
      <c r="S48" s="3" t="s">
        <v>440</v>
      </c>
      <c r="T48" s="3" t="s">
        <v>484</v>
      </c>
      <c r="U48" s="3" t="s">
        <v>443</v>
      </c>
    </row>
    <row r="49" spans="1:21" ht="15">
      <c r="A49" s="47" t="s">
        <v>109</v>
      </c>
      <c r="B49" s="1" t="s">
        <v>14</v>
      </c>
      <c r="C49" s="2">
        <v>23</v>
      </c>
      <c r="D49" s="1" t="s">
        <v>15</v>
      </c>
      <c r="E49" s="3" t="s">
        <v>116</v>
      </c>
      <c r="F49" s="4">
        <v>230061</v>
      </c>
      <c r="G49" s="1" t="s">
        <v>527</v>
      </c>
      <c r="H49" s="1" t="s">
        <v>17</v>
      </c>
      <c r="I49" s="5" t="str">
        <f t="shared" si="0"/>
        <v>03</v>
      </c>
      <c r="J49" s="1" t="s">
        <v>115</v>
      </c>
      <c r="K49" s="6">
        <v>600</v>
      </c>
      <c r="L49" s="6">
        <v>600</v>
      </c>
      <c r="M49" s="7">
        <f t="shared" si="4"/>
        <v>0</v>
      </c>
      <c r="N49" s="7">
        <f t="shared" si="1"/>
        <v>600</v>
      </c>
      <c r="O49" s="3" t="s">
        <v>19</v>
      </c>
      <c r="P49" s="3" t="s">
        <v>117</v>
      </c>
      <c r="Q49" t="s">
        <v>316</v>
      </c>
      <c r="R49" s="3" t="s">
        <v>67</v>
      </c>
      <c r="S49" s="3" t="s">
        <v>440</v>
      </c>
      <c r="T49" s="3">
        <v>113136595</v>
      </c>
      <c r="U49" s="3" t="s">
        <v>443</v>
      </c>
    </row>
    <row r="50" spans="1:21" ht="15">
      <c r="A50" s="47" t="s">
        <v>49</v>
      </c>
      <c r="B50" s="1" t="s">
        <v>540</v>
      </c>
      <c r="C50" s="2">
        <v>68</v>
      </c>
      <c r="D50" s="1" t="s">
        <v>15</v>
      </c>
      <c r="E50" s="3" t="s">
        <v>614</v>
      </c>
      <c r="F50" s="4">
        <v>700096</v>
      </c>
      <c r="G50" s="1" t="s">
        <v>527</v>
      </c>
      <c r="H50" s="1" t="s">
        <v>615</v>
      </c>
      <c r="I50" s="1" t="str">
        <f t="shared" si="0"/>
        <v>03</v>
      </c>
      <c r="J50" s="1" t="s">
        <v>216</v>
      </c>
      <c r="K50" s="6">
        <v>635</v>
      </c>
      <c r="L50" s="6">
        <v>635</v>
      </c>
      <c r="M50" s="7">
        <f t="shared" si="4"/>
        <v>0</v>
      </c>
      <c r="N50" s="7">
        <f t="shared" si="1"/>
        <v>635</v>
      </c>
      <c r="O50" s="3" t="s">
        <v>616</v>
      </c>
      <c r="P50" s="3" t="s">
        <v>26</v>
      </c>
      <c r="Q50" t="s">
        <v>316</v>
      </c>
      <c r="R50" s="3" t="s">
        <v>21</v>
      </c>
      <c r="S50" s="3" t="s">
        <v>449</v>
      </c>
      <c r="T50" s="3">
        <v>362559290</v>
      </c>
      <c r="U50" s="3" t="s">
        <v>538</v>
      </c>
    </row>
    <row r="51" spans="1:21" ht="15">
      <c r="A51" s="47" t="s">
        <v>198</v>
      </c>
      <c r="B51" s="1" t="s">
        <v>214</v>
      </c>
      <c r="C51" s="2">
        <v>35</v>
      </c>
      <c r="D51" s="1" t="s">
        <v>15</v>
      </c>
      <c r="E51" s="3" t="s">
        <v>215</v>
      </c>
      <c r="F51" s="4">
        <v>351455</v>
      </c>
      <c r="G51" s="1">
        <v>200</v>
      </c>
      <c r="H51" s="1" t="s">
        <v>91</v>
      </c>
      <c r="I51" s="5" t="str">
        <f t="shared" si="0"/>
        <v>02</v>
      </c>
      <c r="J51" s="1" t="s">
        <v>216</v>
      </c>
      <c r="K51" s="6">
        <v>636</v>
      </c>
      <c r="L51" s="6">
        <v>0</v>
      </c>
      <c r="M51" s="7">
        <f t="shared" si="4"/>
        <v>636</v>
      </c>
      <c r="N51" s="7">
        <f t="shared" si="1"/>
        <v>636</v>
      </c>
      <c r="O51" s="3" t="s">
        <v>93</v>
      </c>
      <c r="P51" s="3" t="s">
        <v>217</v>
      </c>
      <c r="Q51" t="s">
        <v>316</v>
      </c>
      <c r="R51" s="3" t="s">
        <v>67</v>
      </c>
      <c r="S51" s="3" t="s">
        <v>440</v>
      </c>
      <c r="T51" s="3">
        <v>200532706</v>
      </c>
      <c r="U51" s="3" t="s">
        <v>442</v>
      </c>
    </row>
    <row r="52" spans="1:21" ht="15">
      <c r="A52" s="47" t="s">
        <v>118</v>
      </c>
      <c r="B52" s="1" t="s">
        <v>14</v>
      </c>
      <c r="C52" s="2">
        <v>23</v>
      </c>
      <c r="D52" s="1" t="s">
        <v>15</v>
      </c>
      <c r="E52" s="3" t="s">
        <v>130</v>
      </c>
      <c r="F52" s="4">
        <v>230061</v>
      </c>
      <c r="G52" s="1" t="s">
        <v>527</v>
      </c>
      <c r="H52" s="1" t="s">
        <v>131</v>
      </c>
      <c r="I52" s="5" t="str">
        <f t="shared" si="0"/>
        <v>03</v>
      </c>
      <c r="J52" s="1" t="s">
        <v>115</v>
      </c>
      <c r="K52" s="6">
        <v>647.5</v>
      </c>
      <c r="L52" s="6">
        <v>647.5</v>
      </c>
      <c r="M52" s="7">
        <f t="shared" si="4"/>
        <v>0</v>
      </c>
      <c r="N52" s="7">
        <f t="shared" si="1"/>
        <v>647.5</v>
      </c>
      <c r="O52" s="9" t="s">
        <v>132</v>
      </c>
      <c r="P52" s="3" t="s">
        <v>133</v>
      </c>
      <c r="Q52" t="s">
        <v>316</v>
      </c>
      <c r="R52" s="3" t="s">
        <v>67</v>
      </c>
      <c r="S52" s="3" t="s">
        <v>554</v>
      </c>
      <c r="T52" s="3">
        <v>231888414</v>
      </c>
      <c r="U52" s="3" t="s">
        <v>528</v>
      </c>
    </row>
    <row r="53" spans="1:21" ht="15">
      <c r="A53" s="47" t="s">
        <v>531</v>
      </c>
      <c r="B53" s="1" t="s">
        <v>89</v>
      </c>
      <c r="C53" s="2">
        <v>10</v>
      </c>
      <c r="D53" s="1" t="s">
        <v>15</v>
      </c>
      <c r="E53" s="3" t="s">
        <v>638</v>
      </c>
      <c r="F53" s="4">
        <v>100390</v>
      </c>
      <c r="G53" s="1" t="s">
        <v>623</v>
      </c>
      <c r="H53" s="1" t="s">
        <v>141</v>
      </c>
      <c r="I53" s="1" t="str">
        <f t="shared" si="0"/>
        <v>04</v>
      </c>
      <c r="J53" s="1" t="s">
        <v>92</v>
      </c>
      <c r="K53" s="6">
        <v>667.71</v>
      </c>
      <c r="L53" s="6">
        <v>0</v>
      </c>
      <c r="M53" s="7">
        <f t="shared" si="4"/>
        <v>667.71</v>
      </c>
      <c r="N53" s="7">
        <f t="shared" si="1"/>
        <v>667.71</v>
      </c>
      <c r="O53" s="3" t="s">
        <v>142</v>
      </c>
      <c r="P53" s="3" t="s">
        <v>143</v>
      </c>
      <c r="Q53" t="s">
        <v>316</v>
      </c>
      <c r="R53" s="3" t="s">
        <v>67</v>
      </c>
      <c r="S53" s="3" t="s">
        <v>440</v>
      </c>
      <c r="T53" s="3">
        <v>364230110</v>
      </c>
      <c r="U53" s="3" t="s">
        <v>442</v>
      </c>
    </row>
    <row r="54" spans="1:21" ht="15">
      <c r="A54" s="47" t="s">
        <v>536</v>
      </c>
      <c r="B54" s="1" t="s">
        <v>135</v>
      </c>
      <c r="C54" s="2">
        <v>4</v>
      </c>
      <c r="D54" s="1" t="s">
        <v>15</v>
      </c>
      <c r="E54" s="3" t="s">
        <v>360</v>
      </c>
      <c r="F54" s="4">
        <v>41060</v>
      </c>
      <c r="G54" s="1" t="s">
        <v>527</v>
      </c>
      <c r="H54" s="1" t="s">
        <v>131</v>
      </c>
      <c r="I54" s="1" t="str">
        <f t="shared" si="0"/>
        <v>03</v>
      </c>
      <c r="J54" s="1" t="s">
        <v>115</v>
      </c>
      <c r="K54" s="6">
        <v>700</v>
      </c>
      <c r="L54" s="6">
        <v>0</v>
      </c>
      <c r="M54" s="7">
        <f t="shared" si="4"/>
        <v>700</v>
      </c>
      <c r="N54" s="7">
        <f t="shared" si="1"/>
        <v>700</v>
      </c>
      <c r="O54" s="3" t="s">
        <v>142</v>
      </c>
      <c r="P54" s="3" t="s">
        <v>143</v>
      </c>
      <c r="Q54" t="s">
        <v>316</v>
      </c>
      <c r="R54" s="3" t="s">
        <v>67</v>
      </c>
      <c r="S54" s="3" t="s">
        <v>440</v>
      </c>
      <c r="T54" s="3">
        <v>364230110</v>
      </c>
      <c r="U54" s="3" t="s">
        <v>442</v>
      </c>
    </row>
    <row r="55" spans="1:21" ht="15">
      <c r="A55" s="47" t="s">
        <v>477</v>
      </c>
      <c r="B55" s="1" t="s">
        <v>89</v>
      </c>
      <c r="C55" s="2">
        <v>10</v>
      </c>
      <c r="D55" s="1" t="s">
        <v>15</v>
      </c>
      <c r="E55" s="3" t="s">
        <v>478</v>
      </c>
      <c r="F55" s="4">
        <v>100390</v>
      </c>
      <c r="G55" s="1">
        <v>200</v>
      </c>
      <c r="H55" s="1" t="s">
        <v>154</v>
      </c>
      <c r="I55" s="1" t="str">
        <f t="shared" si="0"/>
        <v>02</v>
      </c>
      <c r="J55" s="1" t="s">
        <v>92</v>
      </c>
      <c r="K55" s="6">
        <v>716.88</v>
      </c>
      <c r="L55" s="6">
        <v>716.88</v>
      </c>
      <c r="M55" s="7">
        <f t="shared" si="4"/>
        <v>0</v>
      </c>
      <c r="N55" s="7">
        <f t="shared" si="1"/>
        <v>716.88</v>
      </c>
      <c r="O55" s="3" t="s">
        <v>479</v>
      </c>
      <c r="P55" s="3" t="s">
        <v>480</v>
      </c>
      <c r="Q55" t="s">
        <v>316</v>
      </c>
      <c r="R55" s="3" t="s">
        <v>67</v>
      </c>
      <c r="S55" s="3" t="s">
        <v>449</v>
      </c>
      <c r="T55" s="3">
        <v>133897160</v>
      </c>
      <c r="U55" s="3" t="s">
        <v>450</v>
      </c>
    </row>
    <row r="56" spans="1:21" ht="15">
      <c r="A56" s="47" t="s">
        <v>77</v>
      </c>
      <c r="B56" s="1" t="s">
        <v>343</v>
      </c>
      <c r="C56" s="2">
        <v>28</v>
      </c>
      <c r="D56" s="1" t="s">
        <v>344</v>
      </c>
      <c r="E56" s="3" t="s">
        <v>361</v>
      </c>
      <c r="F56" s="4">
        <v>284950</v>
      </c>
      <c r="G56" s="1" t="s">
        <v>527</v>
      </c>
      <c r="H56" s="1" t="s">
        <v>46</v>
      </c>
      <c r="I56" s="1" t="str">
        <f t="shared" si="0"/>
        <v>03</v>
      </c>
      <c r="J56" s="1" t="s">
        <v>346</v>
      </c>
      <c r="K56" s="6">
        <v>726.8</v>
      </c>
      <c r="L56" s="6">
        <v>0</v>
      </c>
      <c r="M56" s="7">
        <f t="shared" si="4"/>
        <v>726.8</v>
      </c>
      <c r="N56" s="7">
        <f t="shared" si="1"/>
        <v>726.8</v>
      </c>
      <c r="O56" s="3" t="s">
        <v>362</v>
      </c>
      <c r="P56" s="3" t="s">
        <v>48</v>
      </c>
      <c r="Q56" t="s">
        <v>316</v>
      </c>
      <c r="R56" s="3" t="s">
        <v>21</v>
      </c>
      <c r="S56" s="3" t="s">
        <v>440</v>
      </c>
      <c r="T56" s="3">
        <v>471321588</v>
      </c>
      <c r="U56" s="3" t="s">
        <v>442</v>
      </c>
    </row>
    <row r="57" spans="1:21" ht="15">
      <c r="A57" s="47" t="s">
        <v>544</v>
      </c>
      <c r="B57" s="1" t="s">
        <v>135</v>
      </c>
      <c r="C57" s="2">
        <v>4</v>
      </c>
      <c r="D57" s="1" t="s">
        <v>15</v>
      </c>
      <c r="E57" s="3" t="s">
        <v>224</v>
      </c>
      <c r="F57" s="4">
        <v>41060</v>
      </c>
      <c r="G57" s="1" t="s">
        <v>623</v>
      </c>
      <c r="H57" s="1" t="s">
        <v>141</v>
      </c>
      <c r="I57" s="5" t="str">
        <f t="shared" si="0"/>
        <v>04</v>
      </c>
      <c r="J57" s="1" t="s">
        <v>115</v>
      </c>
      <c r="K57" s="6">
        <v>750</v>
      </c>
      <c r="L57" s="6">
        <v>0</v>
      </c>
      <c r="M57" s="7">
        <f t="shared" si="4"/>
        <v>750</v>
      </c>
      <c r="N57" s="7">
        <f t="shared" si="1"/>
        <v>750</v>
      </c>
      <c r="O57" s="3" t="s">
        <v>142</v>
      </c>
      <c r="P57" s="3" t="s">
        <v>143</v>
      </c>
      <c r="Q57" t="s">
        <v>316</v>
      </c>
      <c r="R57" s="3" t="s">
        <v>67</v>
      </c>
      <c r="S57" s="3" t="s">
        <v>440</v>
      </c>
      <c r="T57" s="3">
        <v>364230110</v>
      </c>
      <c r="U57" s="3" t="s">
        <v>442</v>
      </c>
    </row>
    <row r="58" spans="1:21" ht="15">
      <c r="A58" s="47" t="s">
        <v>471</v>
      </c>
      <c r="B58" s="1" t="s">
        <v>63</v>
      </c>
      <c r="C58" s="2">
        <v>12</v>
      </c>
      <c r="D58" s="1" t="s">
        <v>15</v>
      </c>
      <c r="E58" s="3" t="s">
        <v>291</v>
      </c>
      <c r="F58" s="4">
        <v>120939</v>
      </c>
      <c r="G58" s="1" t="s">
        <v>527</v>
      </c>
      <c r="H58" s="1" t="s">
        <v>29</v>
      </c>
      <c r="I58" s="5" t="str">
        <f t="shared" si="0"/>
        <v>03</v>
      </c>
      <c r="J58" s="1" t="s">
        <v>65</v>
      </c>
      <c r="K58" s="6">
        <v>756.4</v>
      </c>
      <c r="L58" s="6">
        <v>0</v>
      </c>
      <c r="M58" s="7">
        <f t="shared" si="4"/>
        <v>756.4</v>
      </c>
      <c r="N58" s="7">
        <f t="shared" si="1"/>
        <v>756.4</v>
      </c>
      <c r="O58" s="3" t="s">
        <v>51</v>
      </c>
      <c r="P58" s="3" t="s">
        <v>52</v>
      </c>
      <c r="Q58" t="s">
        <v>316</v>
      </c>
      <c r="R58" s="3" t="s">
        <v>67</v>
      </c>
      <c r="S58" s="3" t="s">
        <v>449</v>
      </c>
      <c r="T58" s="3">
        <v>251624369</v>
      </c>
      <c r="U58" s="3" t="s">
        <v>450</v>
      </c>
    </row>
    <row r="59" spans="1:21" ht="15">
      <c r="A59" s="47" t="s">
        <v>546</v>
      </c>
      <c r="B59" s="1" t="s">
        <v>82</v>
      </c>
      <c r="C59" s="2">
        <v>13</v>
      </c>
      <c r="D59" s="1" t="s">
        <v>15</v>
      </c>
      <c r="E59" s="3" t="s">
        <v>242</v>
      </c>
      <c r="F59" s="4">
        <v>132221</v>
      </c>
      <c r="G59" s="1" t="s">
        <v>527</v>
      </c>
      <c r="H59" s="1" t="s">
        <v>24</v>
      </c>
      <c r="I59" s="5" t="str">
        <f t="shared" si="0"/>
        <v>03</v>
      </c>
      <c r="J59" s="1" t="s">
        <v>84</v>
      </c>
      <c r="K59" s="6">
        <v>790</v>
      </c>
      <c r="L59" s="6">
        <v>0</v>
      </c>
      <c r="M59" s="7">
        <f t="shared" si="4"/>
        <v>790</v>
      </c>
      <c r="N59" s="7">
        <f t="shared" si="1"/>
        <v>790</v>
      </c>
      <c r="O59" s="3" t="s">
        <v>219</v>
      </c>
      <c r="P59" s="3" t="s">
        <v>146</v>
      </c>
      <c r="Q59" t="s">
        <v>316</v>
      </c>
      <c r="R59" s="3" t="s">
        <v>67</v>
      </c>
      <c r="S59" s="3" t="s">
        <v>449</v>
      </c>
      <c r="T59" s="3">
        <v>231516968</v>
      </c>
      <c r="U59" s="3" t="s">
        <v>450</v>
      </c>
    </row>
    <row r="60" spans="1:21" ht="15">
      <c r="A60" s="47" t="s">
        <v>13</v>
      </c>
      <c r="B60" s="1" t="s">
        <v>14</v>
      </c>
      <c r="C60" s="2">
        <v>23</v>
      </c>
      <c r="D60" s="1" t="s">
        <v>15</v>
      </c>
      <c r="E60" s="3" t="s">
        <v>16</v>
      </c>
      <c r="F60" s="4">
        <v>230291</v>
      </c>
      <c r="G60" s="1" t="s">
        <v>527</v>
      </c>
      <c r="H60" s="1" t="s">
        <v>17</v>
      </c>
      <c r="I60" s="5" t="str">
        <f t="shared" si="0"/>
        <v>03</v>
      </c>
      <c r="J60" s="1" t="s">
        <v>18</v>
      </c>
      <c r="K60" s="6">
        <v>805</v>
      </c>
      <c r="L60" s="6">
        <v>690</v>
      </c>
      <c r="M60" s="7">
        <f t="shared" si="4"/>
        <v>115</v>
      </c>
      <c r="N60" s="7">
        <f t="shared" si="1"/>
        <v>805</v>
      </c>
      <c r="O60" s="3" t="s">
        <v>19</v>
      </c>
      <c r="P60" s="3" t="s">
        <v>20</v>
      </c>
      <c r="Q60" t="s">
        <v>316</v>
      </c>
      <c r="R60" s="3" t="s">
        <v>21</v>
      </c>
      <c r="S60" s="3" t="s">
        <v>440</v>
      </c>
      <c r="T60" s="3">
        <v>113136595</v>
      </c>
      <c r="U60" s="3" t="s">
        <v>443</v>
      </c>
    </row>
    <row r="61" spans="1:21" ht="15">
      <c r="A61" s="47" t="s">
        <v>322</v>
      </c>
      <c r="B61" s="1" t="s">
        <v>14</v>
      </c>
      <c r="C61" s="2">
        <v>23</v>
      </c>
      <c r="D61" s="1" t="s">
        <v>15</v>
      </c>
      <c r="E61" s="3" t="s">
        <v>377</v>
      </c>
      <c r="F61" s="4">
        <v>230061</v>
      </c>
      <c r="G61" s="1" t="s">
        <v>527</v>
      </c>
      <c r="H61" s="1" t="s">
        <v>17</v>
      </c>
      <c r="I61" s="1" t="str">
        <f t="shared" si="0"/>
        <v>03</v>
      </c>
      <c r="J61" s="1" t="s">
        <v>115</v>
      </c>
      <c r="K61" s="6">
        <v>825.86</v>
      </c>
      <c r="L61" s="6">
        <v>0</v>
      </c>
      <c r="M61" s="7">
        <f t="shared" si="4"/>
        <v>825.86</v>
      </c>
      <c r="N61" s="7">
        <f t="shared" si="1"/>
        <v>825.86</v>
      </c>
      <c r="O61" s="3" t="s">
        <v>19</v>
      </c>
      <c r="P61" s="3" t="s">
        <v>117</v>
      </c>
      <c r="Q61" t="s">
        <v>316</v>
      </c>
      <c r="R61" s="3" t="s">
        <v>67</v>
      </c>
      <c r="S61" s="3" t="s">
        <v>440</v>
      </c>
      <c r="T61" s="3">
        <v>113136595</v>
      </c>
      <c r="U61" s="3" t="s">
        <v>443</v>
      </c>
    </row>
    <row r="62" spans="1:21" ht="15">
      <c r="A62" s="47" t="s">
        <v>451</v>
      </c>
      <c r="B62" s="1" t="s">
        <v>101</v>
      </c>
      <c r="C62" s="2">
        <v>26</v>
      </c>
      <c r="D62" s="1" t="s">
        <v>15</v>
      </c>
      <c r="E62" s="3" t="s">
        <v>283</v>
      </c>
      <c r="F62" s="4">
        <v>260301</v>
      </c>
      <c r="G62" s="1" t="s">
        <v>527</v>
      </c>
      <c r="H62" s="1" t="s">
        <v>24</v>
      </c>
      <c r="I62" s="5" t="str">
        <f t="shared" si="0"/>
        <v>03</v>
      </c>
      <c r="J62" s="1" t="s">
        <v>104</v>
      </c>
      <c r="K62" s="6">
        <v>840</v>
      </c>
      <c r="L62" s="6">
        <v>0</v>
      </c>
      <c r="M62" s="7">
        <f t="shared" si="4"/>
        <v>840</v>
      </c>
      <c r="N62" s="7">
        <f t="shared" si="1"/>
        <v>840</v>
      </c>
      <c r="O62" s="3" t="s">
        <v>284</v>
      </c>
      <c r="P62" s="3" t="s">
        <v>48</v>
      </c>
      <c r="Q62" t="s">
        <v>316</v>
      </c>
      <c r="R62" s="3" t="s">
        <v>67</v>
      </c>
      <c r="S62" s="3" t="s">
        <v>440</v>
      </c>
      <c r="T62" s="3">
        <v>471321588</v>
      </c>
      <c r="U62" s="3" t="s">
        <v>442</v>
      </c>
    </row>
    <row r="63" spans="1:21" ht="15">
      <c r="A63" s="47" t="s">
        <v>490</v>
      </c>
      <c r="B63" s="1" t="s">
        <v>343</v>
      </c>
      <c r="C63" s="2">
        <v>28</v>
      </c>
      <c r="D63" s="1" t="s">
        <v>344</v>
      </c>
      <c r="E63" s="3" t="s">
        <v>590</v>
      </c>
      <c r="F63" s="4">
        <v>281254</v>
      </c>
      <c r="G63" s="1" t="s">
        <v>527</v>
      </c>
      <c r="H63" s="1" t="s">
        <v>29</v>
      </c>
      <c r="I63" s="1" t="str">
        <f t="shared" si="0"/>
        <v>03</v>
      </c>
      <c r="J63" s="1" t="s">
        <v>346</v>
      </c>
      <c r="K63" s="6">
        <v>842.5</v>
      </c>
      <c r="L63" s="6">
        <v>0</v>
      </c>
      <c r="M63" s="7">
        <f t="shared" si="4"/>
        <v>842.5</v>
      </c>
      <c r="N63" s="7">
        <f t="shared" si="1"/>
        <v>842.5</v>
      </c>
      <c r="O63" s="3" t="s">
        <v>381</v>
      </c>
      <c r="P63" s="3" t="s">
        <v>52</v>
      </c>
      <c r="Q63" t="s">
        <v>316</v>
      </c>
      <c r="R63" s="3" t="s">
        <v>67</v>
      </c>
      <c r="S63" s="3" t="s">
        <v>449</v>
      </c>
      <c r="T63" s="3">
        <v>251624369</v>
      </c>
      <c r="U63" s="3" t="s">
        <v>450</v>
      </c>
    </row>
    <row r="64" spans="1:21" ht="15">
      <c r="A64" s="47" t="s">
        <v>147</v>
      </c>
      <c r="B64" s="1" t="s">
        <v>14</v>
      </c>
      <c r="C64" s="2">
        <v>23</v>
      </c>
      <c r="D64" s="1" t="s">
        <v>15</v>
      </c>
      <c r="E64" s="3" t="s">
        <v>151</v>
      </c>
      <c r="F64" s="4">
        <v>230061</v>
      </c>
      <c r="G64" s="1" t="s">
        <v>527</v>
      </c>
      <c r="H64" s="1" t="s">
        <v>29</v>
      </c>
      <c r="I64" s="5" t="str">
        <f t="shared" si="0"/>
        <v>03</v>
      </c>
      <c r="J64" s="1" t="s">
        <v>115</v>
      </c>
      <c r="K64" s="6">
        <v>860</v>
      </c>
      <c r="L64" s="6">
        <v>0</v>
      </c>
      <c r="M64" s="7">
        <f t="shared" si="4"/>
        <v>860</v>
      </c>
      <c r="N64" s="7">
        <f t="shared" si="1"/>
        <v>860</v>
      </c>
      <c r="O64" s="3" t="s">
        <v>152</v>
      </c>
      <c r="P64" s="3" t="s">
        <v>52</v>
      </c>
      <c r="Q64" t="s">
        <v>316</v>
      </c>
      <c r="R64" s="3" t="s">
        <v>67</v>
      </c>
      <c r="S64" s="3" t="s">
        <v>449</v>
      </c>
      <c r="T64" s="3">
        <v>251624369</v>
      </c>
      <c r="U64" s="3" t="s">
        <v>450</v>
      </c>
    </row>
    <row r="65" spans="1:21" ht="15">
      <c r="A65" s="47" t="s">
        <v>531</v>
      </c>
      <c r="B65" s="1" t="s">
        <v>343</v>
      </c>
      <c r="C65" s="2">
        <v>28</v>
      </c>
      <c r="D65" s="1" t="s">
        <v>344</v>
      </c>
      <c r="E65" s="3" t="s">
        <v>588</v>
      </c>
      <c r="F65" s="4">
        <v>281254</v>
      </c>
      <c r="G65" s="1" t="s">
        <v>527</v>
      </c>
      <c r="H65" s="1" t="s">
        <v>29</v>
      </c>
      <c r="I65" s="1" t="str">
        <f t="shared" si="0"/>
        <v>03</v>
      </c>
      <c r="J65" s="1" t="s">
        <v>346</v>
      </c>
      <c r="K65" s="6">
        <v>870.72</v>
      </c>
      <c r="L65" s="6">
        <v>0</v>
      </c>
      <c r="M65" s="7">
        <f t="shared" si="4"/>
        <v>870.72</v>
      </c>
      <c r="N65" s="7">
        <f t="shared" si="1"/>
        <v>870.72</v>
      </c>
      <c r="O65" s="3" t="s">
        <v>108</v>
      </c>
      <c r="P65" s="3" t="s">
        <v>43</v>
      </c>
      <c r="Q65" t="s">
        <v>316</v>
      </c>
      <c r="R65" s="3" t="s">
        <v>67</v>
      </c>
      <c r="S65" s="3" t="s">
        <v>440</v>
      </c>
      <c r="T65" s="3" t="s">
        <v>484</v>
      </c>
      <c r="U65" s="3" t="s">
        <v>443</v>
      </c>
    </row>
    <row r="66" spans="1:21" ht="15">
      <c r="A66" s="47" t="s">
        <v>134</v>
      </c>
      <c r="B66" s="1" t="s">
        <v>343</v>
      </c>
      <c r="C66" s="2">
        <v>28</v>
      </c>
      <c r="D66" s="1" t="s">
        <v>344</v>
      </c>
      <c r="E66" s="3" t="s">
        <v>401</v>
      </c>
      <c r="F66" s="4">
        <v>284950</v>
      </c>
      <c r="G66" s="1" t="s">
        <v>527</v>
      </c>
      <c r="H66" s="1" t="s">
        <v>402</v>
      </c>
      <c r="I66" s="1" t="str">
        <f aca="true" t="shared" si="5" ref="I66:I129">LEFT(H66,2)</f>
        <v>03</v>
      </c>
      <c r="J66" s="1" t="s">
        <v>346</v>
      </c>
      <c r="K66" s="6">
        <v>907.2</v>
      </c>
      <c r="L66" s="6">
        <v>0</v>
      </c>
      <c r="M66" s="7">
        <f t="shared" si="4"/>
        <v>907.2</v>
      </c>
      <c r="N66" s="7">
        <f aca="true" t="shared" si="6" ref="N66:N129">L66+M66</f>
        <v>907.2</v>
      </c>
      <c r="O66" s="3" t="s">
        <v>278</v>
      </c>
      <c r="P66" s="3" t="s">
        <v>403</v>
      </c>
      <c r="Q66" t="s">
        <v>316</v>
      </c>
      <c r="R66" s="3" t="s">
        <v>21</v>
      </c>
      <c r="S66" s="3" t="s">
        <v>449</v>
      </c>
      <c r="T66" s="3">
        <v>452627651</v>
      </c>
      <c r="U66" s="3" t="s">
        <v>526</v>
      </c>
    </row>
    <row r="67" spans="1:21" ht="15">
      <c r="A67" s="47" t="s">
        <v>521</v>
      </c>
      <c r="B67" s="1" t="s">
        <v>89</v>
      </c>
      <c r="C67" s="2">
        <v>10</v>
      </c>
      <c r="D67" s="1" t="s">
        <v>15</v>
      </c>
      <c r="E67" s="3" t="s">
        <v>522</v>
      </c>
      <c r="F67" s="4">
        <v>100390</v>
      </c>
      <c r="G67" s="1">
        <v>200</v>
      </c>
      <c r="H67" s="1" t="s">
        <v>523</v>
      </c>
      <c r="I67" s="1" t="str">
        <f t="shared" si="5"/>
        <v>02</v>
      </c>
      <c r="J67" s="1" t="s">
        <v>92</v>
      </c>
      <c r="K67" s="6">
        <v>947</v>
      </c>
      <c r="L67" s="6">
        <v>0</v>
      </c>
      <c r="M67" s="7">
        <f t="shared" si="4"/>
        <v>947</v>
      </c>
      <c r="N67" s="7">
        <f t="shared" si="6"/>
        <v>947</v>
      </c>
      <c r="O67" s="3" t="s">
        <v>524</v>
      </c>
      <c r="P67" s="3" t="s">
        <v>525</v>
      </c>
      <c r="Q67" t="s">
        <v>316</v>
      </c>
      <c r="R67" s="3" t="s">
        <v>67</v>
      </c>
      <c r="S67" s="3" t="s">
        <v>449</v>
      </c>
      <c r="T67" s="3">
        <v>222448372</v>
      </c>
      <c r="U67" s="3" t="s">
        <v>526</v>
      </c>
    </row>
    <row r="68" spans="1:21" ht="15">
      <c r="A68" s="47" t="s">
        <v>118</v>
      </c>
      <c r="B68" s="1" t="s">
        <v>89</v>
      </c>
      <c r="C68" s="2">
        <v>10</v>
      </c>
      <c r="D68" s="1" t="s">
        <v>15</v>
      </c>
      <c r="E68" s="3" t="s">
        <v>126</v>
      </c>
      <c r="F68" s="4">
        <v>100390</v>
      </c>
      <c r="G68" s="1" t="s">
        <v>527</v>
      </c>
      <c r="H68" s="1" t="s">
        <v>127</v>
      </c>
      <c r="I68" s="5" t="str">
        <f t="shared" si="5"/>
        <v>03</v>
      </c>
      <c r="J68" s="1" t="s">
        <v>92</v>
      </c>
      <c r="K68" s="6">
        <v>950</v>
      </c>
      <c r="L68" s="6">
        <v>577.53</v>
      </c>
      <c r="M68" s="7">
        <f t="shared" si="4"/>
        <v>372.47</v>
      </c>
      <c r="N68" s="7">
        <f t="shared" si="6"/>
        <v>950</v>
      </c>
      <c r="O68" s="3" t="s">
        <v>128</v>
      </c>
      <c r="P68" s="3" t="s">
        <v>129</v>
      </c>
      <c r="Q68" t="s">
        <v>316</v>
      </c>
      <c r="R68" s="3" t="s">
        <v>67</v>
      </c>
      <c r="S68" s="3" t="s">
        <v>440</v>
      </c>
      <c r="T68" s="3">
        <v>363642294</v>
      </c>
      <c r="U68" s="3" t="s">
        <v>443</v>
      </c>
    </row>
    <row r="69" spans="1:21" ht="15">
      <c r="A69" s="47" t="s">
        <v>167</v>
      </c>
      <c r="B69" s="1" t="s">
        <v>177</v>
      </c>
      <c r="C69" s="2">
        <v>20</v>
      </c>
      <c r="D69" s="1" t="s">
        <v>15</v>
      </c>
      <c r="E69" s="3" t="s">
        <v>178</v>
      </c>
      <c r="F69" s="4">
        <v>205329</v>
      </c>
      <c r="G69" s="1" t="s">
        <v>527</v>
      </c>
      <c r="H69" s="1" t="s">
        <v>24</v>
      </c>
      <c r="I69" s="5" t="str">
        <f t="shared" si="5"/>
        <v>03</v>
      </c>
      <c r="J69" s="1" t="s">
        <v>179</v>
      </c>
      <c r="K69" s="6">
        <v>968</v>
      </c>
      <c r="L69" s="6">
        <v>0</v>
      </c>
      <c r="M69" s="7">
        <f t="shared" si="4"/>
        <v>968</v>
      </c>
      <c r="N69" s="7">
        <f t="shared" si="6"/>
        <v>968</v>
      </c>
      <c r="O69" s="3" t="s">
        <v>66</v>
      </c>
      <c r="P69" s="3" t="s">
        <v>180</v>
      </c>
      <c r="Q69" t="s">
        <v>316</v>
      </c>
      <c r="R69" s="3" t="s">
        <v>67</v>
      </c>
      <c r="S69" s="3" t="s">
        <v>449</v>
      </c>
      <c r="T69" s="3">
        <v>362559290</v>
      </c>
      <c r="U69" s="3" t="s">
        <v>538</v>
      </c>
    </row>
    <row r="70" spans="1:21" ht="15">
      <c r="A70" s="47" t="s">
        <v>77</v>
      </c>
      <c r="B70" s="1" t="s">
        <v>78</v>
      </c>
      <c r="C70" s="2">
        <v>22</v>
      </c>
      <c r="D70" s="1" t="s">
        <v>15</v>
      </c>
      <c r="E70" s="3" t="s">
        <v>79</v>
      </c>
      <c r="F70" s="4">
        <v>226243</v>
      </c>
      <c r="G70" s="1" t="s">
        <v>527</v>
      </c>
      <c r="H70" s="1" t="s">
        <v>46</v>
      </c>
      <c r="I70" s="5" t="str">
        <f t="shared" si="5"/>
        <v>03</v>
      </c>
      <c r="J70" s="1" t="s">
        <v>80</v>
      </c>
      <c r="K70" s="6">
        <v>970</v>
      </c>
      <c r="L70" s="6">
        <v>0</v>
      </c>
      <c r="M70" s="7">
        <f t="shared" si="4"/>
        <v>970</v>
      </c>
      <c r="N70" s="7">
        <f t="shared" si="6"/>
        <v>970</v>
      </c>
      <c r="O70" s="3" t="s">
        <v>47</v>
      </c>
      <c r="P70" s="3" t="s">
        <v>48</v>
      </c>
      <c r="Q70" t="s">
        <v>316</v>
      </c>
      <c r="R70" s="3" t="s">
        <v>67</v>
      </c>
      <c r="S70" s="3" t="s">
        <v>440</v>
      </c>
      <c r="T70" s="3">
        <v>471321588</v>
      </c>
      <c r="U70" s="3" t="s">
        <v>442</v>
      </c>
    </row>
    <row r="71" spans="1:21" ht="15">
      <c r="A71" s="47" t="s">
        <v>88</v>
      </c>
      <c r="B71" s="1" t="s">
        <v>101</v>
      </c>
      <c r="C71" s="2">
        <v>26</v>
      </c>
      <c r="D71" s="1" t="s">
        <v>15</v>
      </c>
      <c r="E71" s="3" t="s">
        <v>102</v>
      </c>
      <c r="F71" s="4">
        <v>260301</v>
      </c>
      <c r="G71" s="1" t="s">
        <v>527</v>
      </c>
      <c r="H71" s="1" t="s">
        <v>103</v>
      </c>
      <c r="I71" s="5" t="str">
        <f t="shared" si="5"/>
        <v>03</v>
      </c>
      <c r="J71" s="1" t="s">
        <v>104</v>
      </c>
      <c r="K71" s="6">
        <v>980</v>
      </c>
      <c r="L71" s="6">
        <v>0</v>
      </c>
      <c r="M71" s="7">
        <f t="shared" si="4"/>
        <v>980</v>
      </c>
      <c r="N71" s="7">
        <f t="shared" si="6"/>
        <v>980</v>
      </c>
      <c r="O71" s="3" t="s">
        <v>105</v>
      </c>
      <c r="P71" s="3" t="s">
        <v>106</v>
      </c>
      <c r="Q71" t="s">
        <v>316</v>
      </c>
      <c r="R71" s="3" t="s">
        <v>67</v>
      </c>
      <c r="S71" s="3" t="s">
        <v>440</v>
      </c>
      <c r="T71" s="3" t="s">
        <v>613</v>
      </c>
      <c r="U71" s="3" t="s">
        <v>443</v>
      </c>
    </row>
    <row r="72" spans="1:21" ht="15">
      <c r="A72" s="47" t="s">
        <v>27</v>
      </c>
      <c r="B72" s="1" t="s">
        <v>14</v>
      </c>
      <c r="C72" s="2">
        <v>23</v>
      </c>
      <c r="D72" s="1" t="s">
        <v>15</v>
      </c>
      <c r="E72" s="3" t="s">
        <v>28</v>
      </c>
      <c r="F72" s="4">
        <v>230291</v>
      </c>
      <c r="G72" s="1" t="s">
        <v>527</v>
      </c>
      <c r="H72" s="1" t="s">
        <v>29</v>
      </c>
      <c r="I72" s="5" t="str">
        <f t="shared" si="5"/>
        <v>03</v>
      </c>
      <c r="J72" s="1" t="s">
        <v>18</v>
      </c>
      <c r="K72" s="6">
        <v>990</v>
      </c>
      <c r="L72" s="6">
        <v>990</v>
      </c>
      <c r="M72" s="7">
        <f t="shared" si="4"/>
        <v>0</v>
      </c>
      <c r="N72" s="7">
        <f t="shared" si="6"/>
        <v>990</v>
      </c>
      <c r="O72" s="3" t="s">
        <v>30</v>
      </c>
      <c r="P72" s="3" t="s">
        <v>31</v>
      </c>
      <c r="Q72" t="s">
        <v>316</v>
      </c>
      <c r="R72" s="3" t="s">
        <v>21</v>
      </c>
      <c r="S72" s="3" t="s">
        <v>586</v>
      </c>
      <c r="T72" s="3">
        <v>231647387</v>
      </c>
      <c r="U72" s="3" t="s">
        <v>489</v>
      </c>
    </row>
    <row r="73" spans="1:21" ht="15">
      <c r="A73" s="47" t="s">
        <v>521</v>
      </c>
      <c r="B73" s="1" t="s">
        <v>343</v>
      </c>
      <c r="C73" s="2">
        <v>28</v>
      </c>
      <c r="D73" s="1" t="s">
        <v>344</v>
      </c>
      <c r="E73" s="3" t="s">
        <v>589</v>
      </c>
      <c r="F73" s="4">
        <v>281254</v>
      </c>
      <c r="G73" s="1" t="s">
        <v>527</v>
      </c>
      <c r="H73" s="1" t="s">
        <v>29</v>
      </c>
      <c r="I73" s="1" t="str">
        <f t="shared" si="5"/>
        <v>03</v>
      </c>
      <c r="J73" s="1" t="s">
        <v>346</v>
      </c>
      <c r="K73" s="6">
        <v>995.52</v>
      </c>
      <c r="L73" s="6">
        <v>0</v>
      </c>
      <c r="M73" s="7">
        <f t="shared" si="4"/>
        <v>995.52</v>
      </c>
      <c r="N73" s="7">
        <f t="shared" si="6"/>
        <v>995.52</v>
      </c>
      <c r="O73" s="3" t="s">
        <v>108</v>
      </c>
      <c r="P73" s="3" t="s">
        <v>43</v>
      </c>
      <c r="Q73" t="s">
        <v>316</v>
      </c>
      <c r="R73" s="3" t="s">
        <v>67</v>
      </c>
      <c r="S73" s="3" t="s">
        <v>440</v>
      </c>
      <c r="T73" s="3" t="s">
        <v>484</v>
      </c>
      <c r="U73" s="3" t="s">
        <v>443</v>
      </c>
    </row>
    <row r="74" spans="1:21" ht="15">
      <c r="A74" s="47" t="s">
        <v>457</v>
      </c>
      <c r="B74" s="1" t="s">
        <v>14</v>
      </c>
      <c r="C74" s="2">
        <v>23</v>
      </c>
      <c r="D74" s="1" t="s">
        <v>15</v>
      </c>
      <c r="E74" s="3" t="s">
        <v>598</v>
      </c>
      <c r="F74" s="4">
        <v>230061</v>
      </c>
      <c r="G74" s="1" t="s">
        <v>527</v>
      </c>
      <c r="H74" s="1" t="s">
        <v>29</v>
      </c>
      <c r="I74" s="1" t="str">
        <f t="shared" si="5"/>
        <v>03</v>
      </c>
      <c r="J74" s="1" t="s">
        <v>115</v>
      </c>
      <c r="K74" s="6">
        <v>0</v>
      </c>
      <c r="L74" s="6">
        <v>1020</v>
      </c>
      <c r="M74" s="7">
        <v>0</v>
      </c>
      <c r="N74" s="7">
        <f t="shared" si="6"/>
        <v>1020</v>
      </c>
      <c r="O74" s="3" t="s">
        <v>594</v>
      </c>
      <c r="P74" s="3" t="s">
        <v>595</v>
      </c>
      <c r="Q74" t="s">
        <v>316</v>
      </c>
      <c r="R74" s="3" t="s">
        <v>67</v>
      </c>
      <c r="S74" s="3" t="s">
        <v>596</v>
      </c>
      <c r="T74" s="3" t="s">
        <v>597</v>
      </c>
      <c r="U74" s="3" t="s">
        <v>664</v>
      </c>
    </row>
    <row r="75" spans="1:21" ht="15">
      <c r="A75" s="47" t="s">
        <v>473</v>
      </c>
      <c r="B75" s="1" t="s">
        <v>63</v>
      </c>
      <c r="C75" s="2">
        <v>12</v>
      </c>
      <c r="D75" s="1" t="s">
        <v>15</v>
      </c>
      <c r="E75" s="3" t="s">
        <v>374</v>
      </c>
      <c r="F75" s="4">
        <v>120939</v>
      </c>
      <c r="G75" s="1" t="s">
        <v>527</v>
      </c>
      <c r="H75" s="1" t="s">
        <v>46</v>
      </c>
      <c r="I75" s="1" t="str">
        <f t="shared" si="5"/>
        <v>03</v>
      </c>
      <c r="J75" s="1" t="s">
        <v>65</v>
      </c>
      <c r="K75" s="6">
        <v>1200</v>
      </c>
      <c r="L75" s="6">
        <v>0</v>
      </c>
      <c r="M75" s="7">
        <f aca="true" t="shared" si="7" ref="M75:M99">K75-L75</f>
        <v>1200</v>
      </c>
      <c r="N75" s="7">
        <f t="shared" si="6"/>
        <v>1200</v>
      </c>
      <c r="O75" s="3" t="s">
        <v>375</v>
      </c>
      <c r="P75" s="3" t="s">
        <v>210</v>
      </c>
      <c r="Q75" t="s">
        <v>316</v>
      </c>
      <c r="R75" s="3" t="s">
        <v>67</v>
      </c>
      <c r="S75" s="3" t="s">
        <v>440</v>
      </c>
      <c r="T75" s="3">
        <v>814669008</v>
      </c>
      <c r="U75" s="3" t="s">
        <v>443</v>
      </c>
    </row>
    <row r="76" spans="1:21" ht="15">
      <c r="A76" s="47" t="s">
        <v>81</v>
      </c>
      <c r="B76" s="1" t="s">
        <v>343</v>
      </c>
      <c r="C76" s="2">
        <v>28</v>
      </c>
      <c r="D76" s="1" t="s">
        <v>344</v>
      </c>
      <c r="E76" s="3" t="s">
        <v>349</v>
      </c>
      <c r="F76" s="4">
        <v>284950</v>
      </c>
      <c r="G76" s="1" t="s">
        <v>527</v>
      </c>
      <c r="H76" s="1" t="s">
        <v>24</v>
      </c>
      <c r="I76" s="1" t="str">
        <f t="shared" si="5"/>
        <v>03</v>
      </c>
      <c r="J76" s="1" t="s">
        <v>346</v>
      </c>
      <c r="K76" s="6">
        <v>1200</v>
      </c>
      <c r="L76" s="6">
        <v>0</v>
      </c>
      <c r="M76" s="7">
        <f t="shared" si="7"/>
        <v>1200</v>
      </c>
      <c r="N76" s="7">
        <f t="shared" si="6"/>
        <v>1200</v>
      </c>
      <c r="O76" s="3" t="s">
        <v>25</v>
      </c>
      <c r="P76" s="3" t="s">
        <v>26</v>
      </c>
      <c r="Q76" t="s">
        <v>316</v>
      </c>
      <c r="R76" s="3" t="s">
        <v>21</v>
      </c>
      <c r="S76" s="3" t="s">
        <v>449</v>
      </c>
      <c r="T76" s="3">
        <v>362559290</v>
      </c>
      <c r="U76" s="3" t="s">
        <v>538</v>
      </c>
    </row>
    <row r="77" spans="1:21" ht="15">
      <c r="A77" s="47" t="s">
        <v>546</v>
      </c>
      <c r="B77" s="1" t="s">
        <v>82</v>
      </c>
      <c r="C77" s="2">
        <v>13</v>
      </c>
      <c r="D77" s="1" t="s">
        <v>15</v>
      </c>
      <c r="E77" s="3" t="s">
        <v>243</v>
      </c>
      <c r="F77" s="4">
        <v>132221</v>
      </c>
      <c r="G77" s="1" t="s">
        <v>527</v>
      </c>
      <c r="H77" s="1" t="s">
        <v>124</v>
      </c>
      <c r="I77" s="5" t="str">
        <f t="shared" si="5"/>
        <v>03</v>
      </c>
      <c r="J77" s="1" t="s">
        <v>84</v>
      </c>
      <c r="K77" s="6">
        <v>1246</v>
      </c>
      <c r="L77" s="6">
        <v>1246</v>
      </c>
      <c r="M77" s="7">
        <f t="shared" si="7"/>
        <v>0</v>
      </c>
      <c r="N77" s="7">
        <f t="shared" si="6"/>
        <v>1246</v>
      </c>
      <c r="O77" s="3" t="s">
        <v>244</v>
      </c>
      <c r="P77" s="3" t="s">
        <v>245</v>
      </c>
      <c r="Q77" t="s">
        <v>316</v>
      </c>
      <c r="R77" s="3" t="s">
        <v>67</v>
      </c>
      <c r="S77" s="3" t="s">
        <v>440</v>
      </c>
      <c r="T77" s="3">
        <v>135369500</v>
      </c>
      <c r="U77" s="3" t="s">
        <v>443</v>
      </c>
    </row>
    <row r="78" spans="1:21" ht="15">
      <c r="A78" s="47" t="s">
        <v>531</v>
      </c>
      <c r="B78" s="1" t="s">
        <v>89</v>
      </c>
      <c r="C78" s="2">
        <v>10</v>
      </c>
      <c r="D78" s="1" t="s">
        <v>15</v>
      </c>
      <c r="E78" s="3" t="s">
        <v>637</v>
      </c>
      <c r="F78" s="4">
        <v>100390</v>
      </c>
      <c r="G78" s="1" t="s">
        <v>623</v>
      </c>
      <c r="H78" s="1" t="s">
        <v>141</v>
      </c>
      <c r="I78" s="1" t="str">
        <f t="shared" si="5"/>
        <v>04</v>
      </c>
      <c r="J78" s="1" t="s">
        <v>92</v>
      </c>
      <c r="K78" s="6">
        <v>1500</v>
      </c>
      <c r="L78" s="6">
        <v>0</v>
      </c>
      <c r="M78" s="7">
        <f t="shared" si="7"/>
        <v>1500</v>
      </c>
      <c r="N78" s="7">
        <f t="shared" si="6"/>
        <v>1500</v>
      </c>
      <c r="O78" s="3" t="s">
        <v>142</v>
      </c>
      <c r="P78" s="3" t="s">
        <v>143</v>
      </c>
      <c r="Q78" t="s">
        <v>316</v>
      </c>
      <c r="R78" s="3" t="s">
        <v>67</v>
      </c>
      <c r="S78" s="3" t="s">
        <v>440</v>
      </c>
      <c r="T78" s="3">
        <v>364230110</v>
      </c>
      <c r="U78" s="3" t="s">
        <v>442</v>
      </c>
    </row>
    <row r="79" spans="1:21" ht="15">
      <c r="A79" s="47" t="s">
        <v>531</v>
      </c>
      <c r="B79" s="1" t="s">
        <v>89</v>
      </c>
      <c r="C79" s="2">
        <v>10</v>
      </c>
      <c r="D79" s="1" t="s">
        <v>15</v>
      </c>
      <c r="E79" s="3" t="s">
        <v>632</v>
      </c>
      <c r="F79" s="4">
        <v>100390</v>
      </c>
      <c r="G79" s="1" t="s">
        <v>623</v>
      </c>
      <c r="H79" s="1" t="s">
        <v>633</v>
      </c>
      <c r="I79" s="1" t="str">
        <f t="shared" si="5"/>
        <v>04</v>
      </c>
      <c r="J79" s="1" t="s">
        <v>92</v>
      </c>
      <c r="K79" s="6">
        <v>1668.96</v>
      </c>
      <c r="L79" s="6">
        <v>0</v>
      </c>
      <c r="M79" s="7">
        <f t="shared" si="7"/>
        <v>1668.96</v>
      </c>
      <c r="N79" s="7">
        <f t="shared" si="6"/>
        <v>1668.96</v>
      </c>
      <c r="O79" s="3" t="s">
        <v>634</v>
      </c>
      <c r="P79" s="3" t="s">
        <v>635</v>
      </c>
      <c r="Q79" t="s">
        <v>316</v>
      </c>
      <c r="R79" s="3" t="s">
        <v>67</v>
      </c>
      <c r="S79" s="3" t="s">
        <v>440</v>
      </c>
      <c r="T79" s="3">
        <v>232667708</v>
      </c>
      <c r="U79" s="3" t="s">
        <v>537</v>
      </c>
    </row>
    <row r="80" spans="1:21" ht="15">
      <c r="A80" s="47" t="s">
        <v>531</v>
      </c>
      <c r="B80" s="1" t="s">
        <v>343</v>
      </c>
      <c r="C80" s="2">
        <v>28</v>
      </c>
      <c r="D80" s="1" t="s">
        <v>344</v>
      </c>
      <c r="E80" s="3" t="s">
        <v>558</v>
      </c>
      <c r="F80" s="4">
        <v>281254</v>
      </c>
      <c r="G80" s="1" t="s">
        <v>527</v>
      </c>
      <c r="H80" s="1" t="s">
        <v>46</v>
      </c>
      <c r="I80" s="1" t="str">
        <f t="shared" si="5"/>
        <v>03</v>
      </c>
      <c r="J80" s="1" t="s">
        <v>346</v>
      </c>
      <c r="K80" s="6">
        <v>1737.8</v>
      </c>
      <c r="L80" s="6">
        <v>0</v>
      </c>
      <c r="M80" s="7">
        <f t="shared" si="7"/>
        <v>1737.8</v>
      </c>
      <c r="N80" s="7">
        <f t="shared" si="6"/>
        <v>1737.8</v>
      </c>
      <c r="O80" s="3" t="s">
        <v>219</v>
      </c>
      <c r="P80" s="3" t="s">
        <v>146</v>
      </c>
      <c r="Q80" t="s">
        <v>316</v>
      </c>
      <c r="R80" s="3" t="s">
        <v>67</v>
      </c>
      <c r="S80" s="3" t="s">
        <v>449</v>
      </c>
      <c r="T80" s="3">
        <v>231516968</v>
      </c>
      <c r="U80" s="3" t="s">
        <v>450</v>
      </c>
    </row>
    <row r="81" spans="1:21" ht="15">
      <c r="A81" s="47" t="s">
        <v>49</v>
      </c>
      <c r="B81" s="1" t="s">
        <v>14</v>
      </c>
      <c r="C81" s="2">
        <v>23</v>
      </c>
      <c r="D81" s="1" t="s">
        <v>15</v>
      </c>
      <c r="E81" s="3" t="s">
        <v>50</v>
      </c>
      <c r="F81" s="4">
        <v>230291</v>
      </c>
      <c r="G81" s="1" t="s">
        <v>527</v>
      </c>
      <c r="H81" s="1" t="s">
        <v>29</v>
      </c>
      <c r="I81" s="5" t="str">
        <f t="shared" si="5"/>
        <v>03</v>
      </c>
      <c r="J81" s="1" t="s">
        <v>18</v>
      </c>
      <c r="K81" s="6">
        <v>1779.6</v>
      </c>
      <c r="L81" s="6">
        <v>1401.4</v>
      </c>
      <c r="M81" s="7">
        <f t="shared" si="7"/>
        <v>378.1999999999998</v>
      </c>
      <c r="N81" s="7">
        <f t="shared" si="6"/>
        <v>1779.6</v>
      </c>
      <c r="O81" s="3" t="s">
        <v>51</v>
      </c>
      <c r="P81" s="3" t="s">
        <v>52</v>
      </c>
      <c r="Q81" t="s">
        <v>316</v>
      </c>
      <c r="R81" s="3" t="s">
        <v>21</v>
      </c>
      <c r="S81" s="3" t="s">
        <v>449</v>
      </c>
      <c r="T81" s="3">
        <v>251624369</v>
      </c>
      <c r="U81" s="3" t="s">
        <v>450</v>
      </c>
    </row>
    <row r="82" spans="1:21" ht="15">
      <c r="A82" s="47" t="s">
        <v>81</v>
      </c>
      <c r="B82" s="1" t="s">
        <v>343</v>
      </c>
      <c r="C82" s="2">
        <v>28</v>
      </c>
      <c r="D82" s="1" t="s">
        <v>344</v>
      </c>
      <c r="E82" s="3" t="s">
        <v>347</v>
      </c>
      <c r="F82" s="4">
        <v>284950</v>
      </c>
      <c r="G82" s="1" t="s">
        <v>527</v>
      </c>
      <c r="H82" s="1" t="s">
        <v>24</v>
      </c>
      <c r="I82" s="1" t="str">
        <f t="shared" si="5"/>
        <v>03</v>
      </c>
      <c r="J82" s="1" t="s">
        <v>346</v>
      </c>
      <c r="K82" s="6">
        <v>1880</v>
      </c>
      <c r="L82" s="6">
        <v>0</v>
      </c>
      <c r="M82" s="7">
        <f t="shared" si="7"/>
        <v>1880</v>
      </c>
      <c r="N82" s="7">
        <f t="shared" si="6"/>
        <v>1880</v>
      </c>
      <c r="O82" s="3" t="s">
        <v>348</v>
      </c>
      <c r="P82" s="3" t="s">
        <v>48</v>
      </c>
      <c r="Q82" t="s">
        <v>316</v>
      </c>
      <c r="R82" s="3" t="s">
        <v>21</v>
      </c>
      <c r="S82" s="3" t="s">
        <v>440</v>
      </c>
      <c r="T82" s="3">
        <v>471321588</v>
      </c>
      <c r="U82" s="3" t="s">
        <v>442</v>
      </c>
    </row>
    <row r="83" spans="1:21" ht="15">
      <c r="A83" s="47" t="s">
        <v>437</v>
      </c>
      <c r="B83" s="1" t="s">
        <v>89</v>
      </c>
      <c r="C83" s="2">
        <v>10</v>
      </c>
      <c r="D83" s="1" t="s">
        <v>15</v>
      </c>
      <c r="E83" s="3" t="s">
        <v>611</v>
      </c>
      <c r="F83" s="4">
        <v>100390</v>
      </c>
      <c r="G83" s="1" t="s">
        <v>527</v>
      </c>
      <c r="H83" s="1" t="s">
        <v>124</v>
      </c>
      <c r="I83" s="1" t="str">
        <f t="shared" si="5"/>
        <v>03</v>
      </c>
      <c r="J83" s="1" t="s">
        <v>92</v>
      </c>
      <c r="K83" s="6">
        <v>2000</v>
      </c>
      <c r="L83" s="6">
        <v>0</v>
      </c>
      <c r="M83" s="7">
        <f t="shared" si="7"/>
        <v>2000</v>
      </c>
      <c r="N83" s="7">
        <f t="shared" si="6"/>
        <v>2000</v>
      </c>
      <c r="O83" s="3" t="s">
        <v>125</v>
      </c>
      <c r="P83" s="3" t="s">
        <v>398</v>
      </c>
      <c r="Q83" t="s">
        <v>316</v>
      </c>
      <c r="R83" s="3" t="s">
        <v>67</v>
      </c>
      <c r="S83" s="3" t="s">
        <v>440</v>
      </c>
      <c r="T83" s="3">
        <v>43390816</v>
      </c>
      <c r="U83" s="3" t="s">
        <v>443</v>
      </c>
    </row>
    <row r="84" spans="1:21" ht="15">
      <c r="A84" s="47" t="s">
        <v>167</v>
      </c>
      <c r="B84" s="1" t="s">
        <v>89</v>
      </c>
      <c r="C84" s="2">
        <v>10</v>
      </c>
      <c r="D84" s="1" t="s">
        <v>15</v>
      </c>
      <c r="E84" s="3" t="s">
        <v>172</v>
      </c>
      <c r="F84" s="4">
        <v>100390</v>
      </c>
      <c r="G84" s="1" t="s">
        <v>527</v>
      </c>
      <c r="H84" s="1" t="s">
        <v>124</v>
      </c>
      <c r="I84" s="5" t="str">
        <f t="shared" si="5"/>
        <v>03</v>
      </c>
      <c r="J84" s="1" t="s">
        <v>92</v>
      </c>
      <c r="K84" s="6">
        <v>2000</v>
      </c>
      <c r="L84" s="6">
        <v>0</v>
      </c>
      <c r="M84" s="7">
        <f t="shared" si="7"/>
        <v>2000</v>
      </c>
      <c r="N84" s="7">
        <f t="shared" si="6"/>
        <v>2000</v>
      </c>
      <c r="O84" s="3" t="s">
        <v>173</v>
      </c>
      <c r="P84" s="3" t="s">
        <v>106</v>
      </c>
      <c r="Q84" t="s">
        <v>316</v>
      </c>
      <c r="R84" s="3" t="s">
        <v>67</v>
      </c>
      <c r="S84" s="3" t="s">
        <v>440</v>
      </c>
      <c r="T84" s="3">
        <v>43390816</v>
      </c>
      <c r="U84" s="3" t="s">
        <v>443</v>
      </c>
    </row>
    <row r="85" spans="1:21" ht="15">
      <c r="A85" s="47" t="s">
        <v>322</v>
      </c>
      <c r="B85" s="1" t="s">
        <v>89</v>
      </c>
      <c r="C85" s="2">
        <v>10</v>
      </c>
      <c r="D85" s="1" t="s">
        <v>15</v>
      </c>
      <c r="E85" s="3" t="s">
        <v>397</v>
      </c>
      <c r="F85" s="4">
        <v>100390</v>
      </c>
      <c r="G85" s="1" t="s">
        <v>527</v>
      </c>
      <c r="H85" s="1" t="s">
        <v>124</v>
      </c>
      <c r="I85" s="1" t="str">
        <f t="shared" si="5"/>
        <v>03</v>
      </c>
      <c r="J85" s="1" t="s">
        <v>92</v>
      </c>
      <c r="K85" s="6">
        <v>2000</v>
      </c>
      <c r="L85" s="6">
        <v>0</v>
      </c>
      <c r="M85" s="7">
        <f t="shared" si="7"/>
        <v>2000</v>
      </c>
      <c r="N85" s="7">
        <f t="shared" si="6"/>
        <v>2000</v>
      </c>
      <c r="O85" s="3" t="s">
        <v>173</v>
      </c>
      <c r="P85" s="3" t="s">
        <v>398</v>
      </c>
      <c r="Q85" t="s">
        <v>316</v>
      </c>
      <c r="R85" s="3" t="s">
        <v>67</v>
      </c>
      <c r="S85" s="3" t="s">
        <v>440</v>
      </c>
      <c r="T85" s="3">
        <v>43390816</v>
      </c>
      <c r="U85" s="3" t="s">
        <v>443</v>
      </c>
    </row>
    <row r="86" spans="1:21" ht="15">
      <c r="A86" s="47" t="s">
        <v>543</v>
      </c>
      <c r="B86" s="1" t="s">
        <v>343</v>
      </c>
      <c r="C86" s="2">
        <v>28</v>
      </c>
      <c r="D86" s="1" t="s">
        <v>344</v>
      </c>
      <c r="E86" s="3" t="s">
        <v>383</v>
      </c>
      <c r="F86" s="4">
        <v>280180</v>
      </c>
      <c r="G86" s="1" t="s">
        <v>527</v>
      </c>
      <c r="H86" s="1" t="s">
        <v>29</v>
      </c>
      <c r="I86" s="1" t="str">
        <f t="shared" si="5"/>
        <v>03</v>
      </c>
      <c r="J86" s="1" t="s">
        <v>346</v>
      </c>
      <c r="K86" s="6">
        <v>2150</v>
      </c>
      <c r="L86" s="6">
        <v>0</v>
      </c>
      <c r="M86" s="7">
        <f t="shared" si="7"/>
        <v>2150</v>
      </c>
      <c r="N86" s="7">
        <f t="shared" si="6"/>
        <v>2150</v>
      </c>
      <c r="O86" s="3" t="s">
        <v>381</v>
      </c>
      <c r="P86" s="3" t="s">
        <v>52</v>
      </c>
      <c r="Q86" t="s">
        <v>316</v>
      </c>
      <c r="R86" s="3" t="s">
        <v>21</v>
      </c>
      <c r="S86" s="3" t="s">
        <v>449</v>
      </c>
      <c r="T86" s="3">
        <v>251624369</v>
      </c>
      <c r="U86" s="3" t="s">
        <v>450</v>
      </c>
    </row>
    <row r="87" spans="1:21" ht="15">
      <c r="A87" s="47" t="s">
        <v>56</v>
      </c>
      <c r="B87" s="1" t="s">
        <v>135</v>
      </c>
      <c r="C87" s="2">
        <v>4</v>
      </c>
      <c r="D87" s="1" t="s">
        <v>344</v>
      </c>
      <c r="E87" s="3" t="s">
        <v>404</v>
      </c>
      <c r="F87" s="4">
        <v>40550</v>
      </c>
      <c r="G87" s="1" t="s">
        <v>623</v>
      </c>
      <c r="H87" s="1" t="s">
        <v>111</v>
      </c>
      <c r="I87" s="1" t="str">
        <f t="shared" si="5"/>
        <v>04</v>
      </c>
      <c r="J87" s="1" t="s">
        <v>405</v>
      </c>
      <c r="K87" s="6">
        <v>2161.47</v>
      </c>
      <c r="L87" s="6">
        <v>2161.47</v>
      </c>
      <c r="M87" s="7">
        <f t="shared" si="7"/>
        <v>0</v>
      </c>
      <c r="N87" s="7">
        <f t="shared" si="6"/>
        <v>2161.47</v>
      </c>
      <c r="O87" s="3" t="s">
        <v>406</v>
      </c>
      <c r="P87" s="3" t="s">
        <v>217</v>
      </c>
      <c r="Q87" t="s">
        <v>316</v>
      </c>
      <c r="R87" s="3" t="s">
        <v>21</v>
      </c>
      <c r="S87" s="3" t="s">
        <v>440</v>
      </c>
      <c r="T87" s="3">
        <v>200532706</v>
      </c>
      <c r="U87" s="3" t="s">
        <v>442</v>
      </c>
    </row>
    <row r="88" spans="1:21" ht="15">
      <c r="A88" s="47" t="s">
        <v>88</v>
      </c>
      <c r="B88" s="1" t="s">
        <v>89</v>
      </c>
      <c r="C88" s="2">
        <v>10</v>
      </c>
      <c r="D88" s="1" t="s">
        <v>15</v>
      </c>
      <c r="E88" s="3" t="s">
        <v>90</v>
      </c>
      <c r="F88" s="4">
        <v>100390</v>
      </c>
      <c r="G88" s="1">
        <v>200</v>
      </c>
      <c r="H88" s="1" t="s">
        <v>91</v>
      </c>
      <c r="I88" s="5" t="str">
        <f t="shared" si="5"/>
        <v>02</v>
      </c>
      <c r="J88" s="1" t="s">
        <v>92</v>
      </c>
      <c r="K88" s="6">
        <v>2172.66</v>
      </c>
      <c r="L88" s="6">
        <v>0</v>
      </c>
      <c r="M88" s="7">
        <f t="shared" si="7"/>
        <v>2172.66</v>
      </c>
      <c r="N88" s="7">
        <f t="shared" si="6"/>
        <v>2172.66</v>
      </c>
      <c r="O88" s="3" t="s">
        <v>93</v>
      </c>
      <c r="P88" s="3" t="s">
        <v>94</v>
      </c>
      <c r="Q88" t="s">
        <v>316</v>
      </c>
      <c r="R88" s="3" t="s">
        <v>67</v>
      </c>
      <c r="S88" s="3" t="s">
        <v>440</v>
      </c>
      <c r="T88" s="3">
        <v>200532706</v>
      </c>
      <c r="U88" s="3" t="s">
        <v>442</v>
      </c>
    </row>
    <row r="89" spans="1:21" ht="15">
      <c r="A89" s="47" t="s">
        <v>429</v>
      </c>
      <c r="B89" s="1" t="s">
        <v>14</v>
      </c>
      <c r="C89" s="2">
        <v>23</v>
      </c>
      <c r="D89" s="1" t="s">
        <v>15</v>
      </c>
      <c r="E89" s="3" t="s">
        <v>506</v>
      </c>
      <c r="F89" s="4">
        <v>230061</v>
      </c>
      <c r="G89" s="1">
        <v>200</v>
      </c>
      <c r="H89" s="1" t="s">
        <v>169</v>
      </c>
      <c r="I89" s="1" t="str">
        <f t="shared" si="5"/>
        <v>02</v>
      </c>
      <c r="J89" s="1" t="s">
        <v>115</v>
      </c>
      <c r="K89" s="6">
        <v>2172.74</v>
      </c>
      <c r="L89" s="6">
        <v>0</v>
      </c>
      <c r="M89" s="7">
        <f t="shared" si="7"/>
        <v>2172.74</v>
      </c>
      <c r="N89" s="7">
        <f t="shared" si="6"/>
        <v>2172.74</v>
      </c>
      <c r="O89" s="3" t="s">
        <v>507</v>
      </c>
      <c r="P89" s="3" t="s">
        <v>508</v>
      </c>
      <c r="Q89" t="s">
        <v>316</v>
      </c>
      <c r="R89" s="3" t="s">
        <v>67</v>
      </c>
      <c r="S89" s="3" t="s">
        <v>434</v>
      </c>
      <c r="T89" s="3"/>
      <c r="U89" s="3" t="s">
        <v>664</v>
      </c>
    </row>
    <row r="90" spans="1:21" ht="15">
      <c r="A90" s="47" t="s">
        <v>56</v>
      </c>
      <c r="B90" s="1" t="s">
        <v>14</v>
      </c>
      <c r="C90" s="2">
        <v>23</v>
      </c>
      <c r="D90" s="1" t="s">
        <v>15</v>
      </c>
      <c r="E90" s="3" t="s">
        <v>60</v>
      </c>
      <c r="F90" s="4">
        <v>230279</v>
      </c>
      <c r="G90" s="1" t="s">
        <v>527</v>
      </c>
      <c r="H90" s="1" t="s">
        <v>46</v>
      </c>
      <c r="I90" s="5" t="str">
        <f t="shared" si="5"/>
        <v>03</v>
      </c>
      <c r="J90" s="1" t="s">
        <v>59</v>
      </c>
      <c r="K90" s="6">
        <v>2205</v>
      </c>
      <c r="L90" s="6">
        <v>1278.9</v>
      </c>
      <c r="M90" s="7">
        <f t="shared" si="7"/>
        <v>926.0999999999999</v>
      </c>
      <c r="N90" s="7">
        <f t="shared" si="6"/>
        <v>2205</v>
      </c>
      <c r="O90" s="3" t="s">
        <v>61</v>
      </c>
      <c r="P90" s="3" t="s">
        <v>48</v>
      </c>
      <c r="Q90" t="s">
        <v>316</v>
      </c>
      <c r="R90" s="3" t="s">
        <v>21</v>
      </c>
      <c r="S90" s="3" t="s">
        <v>440</v>
      </c>
      <c r="T90" s="3">
        <v>471321588</v>
      </c>
      <c r="U90" s="3" t="s">
        <v>442</v>
      </c>
    </row>
    <row r="91" spans="1:21" ht="15">
      <c r="A91" s="47" t="s">
        <v>36</v>
      </c>
      <c r="B91" s="1" t="s">
        <v>14</v>
      </c>
      <c r="C91" s="2">
        <v>23</v>
      </c>
      <c r="D91" s="1" t="s">
        <v>15</v>
      </c>
      <c r="E91" s="3" t="s">
        <v>41</v>
      </c>
      <c r="F91" s="4">
        <v>230291</v>
      </c>
      <c r="G91" s="1" t="s">
        <v>527</v>
      </c>
      <c r="H91" s="1" t="s">
        <v>29</v>
      </c>
      <c r="I91" s="5" t="str">
        <f t="shared" si="5"/>
        <v>03</v>
      </c>
      <c r="J91" s="1" t="s">
        <v>18</v>
      </c>
      <c r="K91" s="6">
        <v>2256</v>
      </c>
      <c r="L91" s="6">
        <v>2256</v>
      </c>
      <c r="M91" s="7">
        <f t="shared" si="7"/>
        <v>0</v>
      </c>
      <c r="N91" s="7">
        <f t="shared" si="6"/>
        <v>2256</v>
      </c>
      <c r="O91" s="3" t="s">
        <v>42</v>
      </c>
      <c r="P91" s="3" t="s">
        <v>43</v>
      </c>
      <c r="Q91" t="s">
        <v>316</v>
      </c>
      <c r="R91" s="3" t="s">
        <v>21</v>
      </c>
      <c r="S91" s="3" t="s">
        <v>440</v>
      </c>
      <c r="T91" s="3" t="s">
        <v>484</v>
      </c>
      <c r="U91" s="3" t="s">
        <v>443</v>
      </c>
    </row>
    <row r="92" spans="1:21" ht="15">
      <c r="A92" s="47" t="s">
        <v>198</v>
      </c>
      <c r="B92" s="1" t="s">
        <v>135</v>
      </c>
      <c r="C92" s="2">
        <v>4</v>
      </c>
      <c r="D92" s="1" t="s">
        <v>15</v>
      </c>
      <c r="E92" s="3" t="s">
        <v>199</v>
      </c>
      <c r="F92" s="4">
        <v>41060</v>
      </c>
      <c r="G92" s="1" t="s">
        <v>623</v>
      </c>
      <c r="H92" s="1" t="s">
        <v>141</v>
      </c>
      <c r="I92" s="5" t="str">
        <f t="shared" si="5"/>
        <v>04</v>
      </c>
      <c r="J92" s="1" t="s">
        <v>115</v>
      </c>
      <c r="K92" s="6">
        <v>2343.39</v>
      </c>
      <c r="L92" s="6">
        <v>1862.93</v>
      </c>
      <c r="M92" s="7">
        <f t="shared" si="7"/>
        <v>480.4599999999998</v>
      </c>
      <c r="N92" s="7">
        <f t="shared" si="6"/>
        <v>2343.39</v>
      </c>
      <c r="O92" s="3" t="s">
        <v>142</v>
      </c>
      <c r="P92" s="3" t="s">
        <v>143</v>
      </c>
      <c r="Q92" t="s">
        <v>316</v>
      </c>
      <c r="R92" s="3" t="s">
        <v>67</v>
      </c>
      <c r="S92" s="3" t="s">
        <v>440</v>
      </c>
      <c r="T92" s="3">
        <v>364230110</v>
      </c>
      <c r="U92" s="3" t="s">
        <v>442</v>
      </c>
    </row>
    <row r="93" spans="1:21" ht="15">
      <c r="A93" s="47" t="s">
        <v>543</v>
      </c>
      <c r="B93" s="1" t="s">
        <v>343</v>
      </c>
      <c r="C93" s="2">
        <v>28</v>
      </c>
      <c r="D93" s="1" t="s">
        <v>344</v>
      </c>
      <c r="E93" s="3" t="s">
        <v>384</v>
      </c>
      <c r="F93" s="4">
        <v>280180</v>
      </c>
      <c r="G93" s="1" t="s">
        <v>527</v>
      </c>
      <c r="H93" s="1" t="s">
        <v>29</v>
      </c>
      <c r="I93" s="1" t="str">
        <f t="shared" si="5"/>
        <v>03</v>
      </c>
      <c r="J93" s="1" t="s">
        <v>346</v>
      </c>
      <c r="K93" s="6">
        <v>2364</v>
      </c>
      <c r="L93" s="6">
        <v>0</v>
      </c>
      <c r="M93" s="7">
        <f t="shared" si="7"/>
        <v>2364</v>
      </c>
      <c r="N93" s="7">
        <f t="shared" si="6"/>
        <v>2364</v>
      </c>
      <c r="O93" s="3" t="s">
        <v>108</v>
      </c>
      <c r="P93" s="3" t="s">
        <v>43</v>
      </c>
      <c r="Q93" t="s">
        <v>316</v>
      </c>
      <c r="R93" s="3" t="s">
        <v>21</v>
      </c>
      <c r="S93" s="3" t="s">
        <v>440</v>
      </c>
      <c r="T93" s="3" t="s">
        <v>484</v>
      </c>
      <c r="U93" s="3" t="s">
        <v>443</v>
      </c>
    </row>
    <row r="94" spans="1:21" ht="15">
      <c r="A94" s="47" t="s">
        <v>167</v>
      </c>
      <c r="B94" s="1" t="s">
        <v>89</v>
      </c>
      <c r="C94" s="2">
        <v>10</v>
      </c>
      <c r="D94" s="1" t="s">
        <v>15</v>
      </c>
      <c r="E94" s="3" t="s">
        <v>168</v>
      </c>
      <c r="F94" s="4">
        <v>100390</v>
      </c>
      <c r="G94" s="1">
        <v>200</v>
      </c>
      <c r="H94" s="1" t="s">
        <v>169</v>
      </c>
      <c r="I94" s="5" t="str">
        <f t="shared" si="5"/>
        <v>02</v>
      </c>
      <c r="J94" s="1" t="s">
        <v>92</v>
      </c>
      <c r="K94" s="6">
        <v>2475</v>
      </c>
      <c r="L94" s="6">
        <v>0</v>
      </c>
      <c r="M94" s="7">
        <f t="shared" si="7"/>
        <v>2475</v>
      </c>
      <c r="N94" s="7">
        <f t="shared" si="6"/>
        <v>2475</v>
      </c>
      <c r="O94" s="3" t="s">
        <v>170</v>
      </c>
      <c r="P94" s="3" t="s">
        <v>171</v>
      </c>
      <c r="Q94" t="s">
        <v>316</v>
      </c>
      <c r="R94" s="3" t="s">
        <v>67</v>
      </c>
      <c r="S94" s="3" t="s">
        <v>440</v>
      </c>
      <c r="T94" s="3">
        <v>522297279</v>
      </c>
      <c r="U94" s="3" t="s">
        <v>441</v>
      </c>
    </row>
    <row r="95" spans="1:21" ht="15">
      <c r="A95" s="47" t="s">
        <v>167</v>
      </c>
      <c r="B95" s="1" t="s">
        <v>101</v>
      </c>
      <c r="C95" s="2">
        <v>26</v>
      </c>
      <c r="D95" s="1" t="s">
        <v>15</v>
      </c>
      <c r="E95" s="3" t="s">
        <v>197</v>
      </c>
      <c r="F95" s="4">
        <v>260301</v>
      </c>
      <c r="G95" s="1" t="s">
        <v>527</v>
      </c>
      <c r="H95" s="1" t="s">
        <v>103</v>
      </c>
      <c r="I95" s="5" t="str">
        <f t="shared" si="5"/>
        <v>03</v>
      </c>
      <c r="J95" s="1" t="s">
        <v>149</v>
      </c>
      <c r="K95" s="6">
        <v>2640</v>
      </c>
      <c r="L95" s="6">
        <v>0</v>
      </c>
      <c r="M95" s="7">
        <f t="shared" si="7"/>
        <v>2640</v>
      </c>
      <c r="N95" s="7">
        <f t="shared" si="6"/>
        <v>2640</v>
      </c>
      <c r="O95" s="3" t="s">
        <v>105</v>
      </c>
      <c r="P95" s="3" t="s">
        <v>106</v>
      </c>
      <c r="Q95" t="s">
        <v>316</v>
      </c>
      <c r="R95" s="3" t="s">
        <v>67</v>
      </c>
      <c r="S95" s="3" t="s">
        <v>440</v>
      </c>
      <c r="T95" s="3">
        <v>43390816</v>
      </c>
      <c r="U95" s="3" t="s">
        <v>443</v>
      </c>
    </row>
    <row r="96" spans="1:21" ht="15">
      <c r="A96" s="47" t="s">
        <v>477</v>
      </c>
      <c r="B96" s="1" t="s">
        <v>135</v>
      </c>
      <c r="C96" s="2">
        <v>4</v>
      </c>
      <c r="D96" s="1" t="s">
        <v>15</v>
      </c>
      <c r="E96" s="3" t="s">
        <v>557</v>
      </c>
      <c r="F96" s="4">
        <v>41060</v>
      </c>
      <c r="G96" s="1" t="s">
        <v>527</v>
      </c>
      <c r="H96" s="1" t="s">
        <v>131</v>
      </c>
      <c r="I96" s="1" t="str">
        <f t="shared" si="5"/>
        <v>03</v>
      </c>
      <c r="J96" s="1" t="s">
        <v>115</v>
      </c>
      <c r="K96" s="6">
        <v>2804.48</v>
      </c>
      <c r="L96" s="6">
        <v>0</v>
      </c>
      <c r="M96" s="7">
        <f t="shared" si="7"/>
        <v>2804.48</v>
      </c>
      <c r="N96" s="7">
        <f t="shared" si="6"/>
        <v>2804.48</v>
      </c>
      <c r="O96" s="3" t="s">
        <v>93</v>
      </c>
      <c r="P96" s="3" t="s">
        <v>217</v>
      </c>
      <c r="Q96" t="s">
        <v>316</v>
      </c>
      <c r="R96" s="3" t="s">
        <v>67</v>
      </c>
      <c r="S96" s="3" t="s">
        <v>440</v>
      </c>
      <c r="T96" s="3">
        <v>200532706</v>
      </c>
      <c r="U96" s="3" t="s">
        <v>442</v>
      </c>
    </row>
    <row r="97" spans="1:21" ht="15">
      <c r="A97" s="47" t="s">
        <v>109</v>
      </c>
      <c r="B97" s="1" t="s">
        <v>89</v>
      </c>
      <c r="C97" s="2">
        <v>10</v>
      </c>
      <c r="D97" s="1" t="s">
        <v>15</v>
      </c>
      <c r="E97" s="3" t="s">
        <v>110</v>
      </c>
      <c r="F97" s="4">
        <v>100390</v>
      </c>
      <c r="G97" s="1" t="s">
        <v>623</v>
      </c>
      <c r="H97" s="1" t="s">
        <v>111</v>
      </c>
      <c r="I97" s="5" t="str">
        <f t="shared" si="5"/>
        <v>04</v>
      </c>
      <c r="J97" s="1" t="s">
        <v>92</v>
      </c>
      <c r="K97" s="6">
        <v>2823</v>
      </c>
      <c r="L97" s="6">
        <v>0</v>
      </c>
      <c r="M97" s="7">
        <f t="shared" si="7"/>
        <v>2823</v>
      </c>
      <c r="N97" s="7">
        <f t="shared" si="6"/>
        <v>2823</v>
      </c>
      <c r="O97" s="3" t="s">
        <v>112</v>
      </c>
      <c r="P97" s="3" t="s">
        <v>113</v>
      </c>
      <c r="Q97" t="s">
        <v>316</v>
      </c>
      <c r="R97" s="3" t="s">
        <v>67</v>
      </c>
      <c r="S97" s="3" t="s">
        <v>440</v>
      </c>
      <c r="T97" s="3">
        <v>592937938</v>
      </c>
      <c r="U97" s="3" t="s">
        <v>443</v>
      </c>
    </row>
    <row r="98" spans="1:21" ht="15">
      <c r="A98" s="47" t="s">
        <v>543</v>
      </c>
      <c r="B98" s="1" t="s">
        <v>343</v>
      </c>
      <c r="C98" s="2">
        <v>28</v>
      </c>
      <c r="D98" s="1" t="s">
        <v>344</v>
      </c>
      <c r="E98" s="3" t="s">
        <v>350</v>
      </c>
      <c r="F98" s="4">
        <v>280180</v>
      </c>
      <c r="G98" s="1" t="s">
        <v>527</v>
      </c>
      <c r="H98" s="1" t="s">
        <v>24</v>
      </c>
      <c r="I98" s="1" t="str">
        <f t="shared" si="5"/>
        <v>03</v>
      </c>
      <c r="J98" s="1" t="s">
        <v>346</v>
      </c>
      <c r="K98" s="6">
        <v>3000</v>
      </c>
      <c r="L98" s="6">
        <v>0</v>
      </c>
      <c r="M98" s="7">
        <f t="shared" si="7"/>
        <v>3000</v>
      </c>
      <c r="N98" s="7">
        <f t="shared" si="6"/>
        <v>3000</v>
      </c>
      <c r="O98" s="3" t="s">
        <v>25</v>
      </c>
      <c r="P98" s="3" t="s">
        <v>26</v>
      </c>
      <c r="Q98" t="s">
        <v>316</v>
      </c>
      <c r="R98" s="3" t="s">
        <v>21</v>
      </c>
      <c r="S98" s="3" t="s">
        <v>449</v>
      </c>
      <c r="T98" s="3">
        <v>362559290</v>
      </c>
      <c r="U98" s="3" t="s">
        <v>538</v>
      </c>
    </row>
    <row r="99" spans="1:21" ht="15">
      <c r="A99" s="47" t="s">
        <v>81</v>
      </c>
      <c r="B99" s="1" t="s">
        <v>82</v>
      </c>
      <c r="C99" s="2">
        <v>13</v>
      </c>
      <c r="D99" s="1" t="s">
        <v>15</v>
      </c>
      <c r="E99" s="3" t="s">
        <v>83</v>
      </c>
      <c r="F99" s="4">
        <v>132221</v>
      </c>
      <c r="G99" s="1" t="s">
        <v>527</v>
      </c>
      <c r="H99" s="1" t="s">
        <v>24</v>
      </c>
      <c r="I99" s="5" t="str">
        <f t="shared" si="5"/>
        <v>03</v>
      </c>
      <c r="J99" s="1" t="s">
        <v>84</v>
      </c>
      <c r="K99" s="6">
        <v>3310</v>
      </c>
      <c r="L99" s="6">
        <v>3310</v>
      </c>
      <c r="M99" s="7">
        <f t="shared" si="7"/>
        <v>0</v>
      </c>
      <c r="N99" s="7">
        <f t="shared" si="6"/>
        <v>3310</v>
      </c>
      <c r="O99" s="3" t="s">
        <v>85</v>
      </c>
      <c r="P99" s="3" t="s">
        <v>86</v>
      </c>
      <c r="Q99" t="s">
        <v>316</v>
      </c>
      <c r="R99" s="3" t="s">
        <v>67</v>
      </c>
      <c r="S99" s="3" t="s">
        <v>539</v>
      </c>
      <c r="T99" s="3">
        <v>232174489</v>
      </c>
      <c r="U99" s="3" t="s">
        <v>665</v>
      </c>
    </row>
    <row r="100" spans="1:21" ht="15">
      <c r="A100" s="47" t="s">
        <v>546</v>
      </c>
      <c r="B100" s="1" t="s">
        <v>248</v>
      </c>
      <c r="C100" s="2">
        <v>16</v>
      </c>
      <c r="D100" s="1" t="s">
        <v>15</v>
      </c>
      <c r="E100" s="3" t="s">
        <v>253</v>
      </c>
      <c r="F100" s="4">
        <v>169137</v>
      </c>
      <c r="G100" s="1" t="s">
        <v>527</v>
      </c>
      <c r="H100" s="1" t="s">
        <v>254</v>
      </c>
      <c r="I100" s="5" t="str">
        <f t="shared" si="5"/>
        <v>03</v>
      </c>
      <c r="J100" s="1" t="s">
        <v>250</v>
      </c>
      <c r="K100" s="6">
        <v>0</v>
      </c>
      <c r="L100" s="6">
        <v>3315</v>
      </c>
      <c r="M100" s="7">
        <v>0</v>
      </c>
      <c r="N100" s="7">
        <f t="shared" si="6"/>
        <v>3315</v>
      </c>
      <c r="O100" s="3" t="s">
        <v>255</v>
      </c>
      <c r="P100" s="3" t="s">
        <v>252</v>
      </c>
      <c r="Q100" t="s">
        <v>316</v>
      </c>
      <c r="R100" s="3" t="s">
        <v>67</v>
      </c>
      <c r="S100" s="3" t="s">
        <v>547</v>
      </c>
      <c r="T100" s="3" t="s">
        <v>548</v>
      </c>
      <c r="U100" s="3" t="s">
        <v>489</v>
      </c>
    </row>
    <row r="101" spans="1:21" ht="15">
      <c r="A101" s="47" t="s">
        <v>471</v>
      </c>
      <c r="B101" s="1" t="s">
        <v>63</v>
      </c>
      <c r="C101" s="2">
        <v>12</v>
      </c>
      <c r="D101" s="1" t="s">
        <v>15</v>
      </c>
      <c r="E101" s="3" t="s">
        <v>292</v>
      </c>
      <c r="F101" s="4">
        <v>120939</v>
      </c>
      <c r="G101" s="1" t="s">
        <v>527</v>
      </c>
      <c r="H101" s="1" t="s">
        <v>29</v>
      </c>
      <c r="I101" s="5" t="str">
        <f t="shared" si="5"/>
        <v>03</v>
      </c>
      <c r="J101" s="1" t="s">
        <v>65</v>
      </c>
      <c r="K101" s="6">
        <v>3540.8</v>
      </c>
      <c r="L101" s="6">
        <v>0</v>
      </c>
      <c r="M101" s="7">
        <f aca="true" t="shared" si="8" ref="M101:M109">K101-L101</f>
        <v>3540.8</v>
      </c>
      <c r="N101" s="7">
        <f t="shared" si="6"/>
        <v>3540.8</v>
      </c>
      <c r="O101" s="3" t="s">
        <v>108</v>
      </c>
      <c r="P101" s="3" t="s">
        <v>43</v>
      </c>
      <c r="Q101" t="s">
        <v>316</v>
      </c>
      <c r="R101" s="3" t="s">
        <v>67</v>
      </c>
      <c r="S101" s="3" t="s">
        <v>440</v>
      </c>
      <c r="T101" s="3" t="s">
        <v>484</v>
      </c>
      <c r="U101" s="3" t="s">
        <v>443</v>
      </c>
    </row>
    <row r="102" spans="1:21" s="30" customFormat="1" ht="15">
      <c r="A102" s="47" t="s">
        <v>451</v>
      </c>
      <c r="B102" s="1" t="s">
        <v>63</v>
      </c>
      <c r="C102" s="2">
        <v>12</v>
      </c>
      <c r="D102" s="1" t="s">
        <v>15</v>
      </c>
      <c r="E102" s="3" t="s">
        <v>274</v>
      </c>
      <c r="F102" s="4">
        <v>120939</v>
      </c>
      <c r="G102" s="1" t="s">
        <v>527</v>
      </c>
      <c r="H102" s="1" t="s">
        <v>24</v>
      </c>
      <c r="I102" s="5" t="str">
        <f t="shared" si="5"/>
        <v>03</v>
      </c>
      <c r="J102" s="1" t="s">
        <v>65</v>
      </c>
      <c r="K102" s="6">
        <v>3600</v>
      </c>
      <c r="L102" s="6">
        <v>0</v>
      </c>
      <c r="M102" s="7">
        <f t="shared" si="8"/>
        <v>3600</v>
      </c>
      <c r="N102" s="7">
        <f t="shared" si="6"/>
        <v>3600</v>
      </c>
      <c r="O102" s="3" t="s">
        <v>25</v>
      </c>
      <c r="P102" s="3" t="s">
        <v>180</v>
      </c>
      <c r="Q102" t="s">
        <v>316</v>
      </c>
      <c r="R102" s="3" t="s">
        <v>67</v>
      </c>
      <c r="S102" s="3" t="s">
        <v>449</v>
      </c>
      <c r="T102" s="3">
        <v>362559290</v>
      </c>
      <c r="U102" s="3" t="s">
        <v>538</v>
      </c>
    </row>
    <row r="103" spans="1:21" ht="15">
      <c r="A103" s="47" t="s">
        <v>543</v>
      </c>
      <c r="B103" s="1" t="s">
        <v>343</v>
      </c>
      <c r="C103" s="2">
        <v>28</v>
      </c>
      <c r="D103" s="1" t="s">
        <v>344</v>
      </c>
      <c r="E103" s="3" t="s">
        <v>386</v>
      </c>
      <c r="F103" s="4">
        <v>280180</v>
      </c>
      <c r="G103" s="1" t="s">
        <v>527</v>
      </c>
      <c r="H103" s="1" t="s">
        <v>29</v>
      </c>
      <c r="I103" s="1" t="str">
        <f t="shared" si="5"/>
        <v>03</v>
      </c>
      <c r="J103" s="1" t="s">
        <v>346</v>
      </c>
      <c r="K103" s="6">
        <v>3626.25</v>
      </c>
      <c r="L103" s="6">
        <v>0</v>
      </c>
      <c r="M103" s="7">
        <f t="shared" si="8"/>
        <v>3626.25</v>
      </c>
      <c r="N103" s="7">
        <f t="shared" si="6"/>
        <v>3626.25</v>
      </c>
      <c r="O103" s="3" t="s">
        <v>387</v>
      </c>
      <c r="P103" s="3" t="s">
        <v>43</v>
      </c>
      <c r="Q103" t="s">
        <v>316</v>
      </c>
      <c r="R103" s="3" t="s">
        <v>21</v>
      </c>
      <c r="S103" s="3" t="s">
        <v>440</v>
      </c>
      <c r="T103" s="3" t="s">
        <v>484</v>
      </c>
      <c r="U103" s="3" t="s">
        <v>443</v>
      </c>
    </row>
    <row r="104" spans="1:21" ht="15">
      <c r="A104" s="47" t="s">
        <v>495</v>
      </c>
      <c r="B104" s="1" t="s">
        <v>89</v>
      </c>
      <c r="C104" s="2">
        <v>10</v>
      </c>
      <c r="D104" s="1" t="s">
        <v>15</v>
      </c>
      <c r="E104" s="3" t="s">
        <v>607</v>
      </c>
      <c r="F104" s="4">
        <v>100390</v>
      </c>
      <c r="G104" s="1" t="s">
        <v>527</v>
      </c>
      <c r="H104" s="1" t="s">
        <v>29</v>
      </c>
      <c r="I104" s="1" t="str">
        <f t="shared" si="5"/>
        <v>03</v>
      </c>
      <c r="J104" s="1" t="s">
        <v>92</v>
      </c>
      <c r="K104" s="6">
        <v>3675</v>
      </c>
      <c r="L104" s="6">
        <v>0</v>
      </c>
      <c r="M104" s="7">
        <f t="shared" si="8"/>
        <v>3675</v>
      </c>
      <c r="N104" s="7">
        <f t="shared" si="6"/>
        <v>3675</v>
      </c>
      <c r="O104" s="3" t="s">
        <v>608</v>
      </c>
      <c r="P104" s="3" t="s">
        <v>52</v>
      </c>
      <c r="Q104" t="s">
        <v>316</v>
      </c>
      <c r="R104" s="3" t="s">
        <v>67</v>
      </c>
      <c r="S104" s="3" t="s">
        <v>449</v>
      </c>
      <c r="T104" s="3">
        <v>251624369</v>
      </c>
      <c r="U104" s="3" t="s">
        <v>450</v>
      </c>
    </row>
    <row r="105" spans="1:21" ht="15">
      <c r="A105" s="47" t="s">
        <v>81</v>
      </c>
      <c r="B105" s="1" t="s">
        <v>343</v>
      </c>
      <c r="C105" s="2">
        <v>28</v>
      </c>
      <c r="D105" s="1" t="s">
        <v>344</v>
      </c>
      <c r="E105" s="3" t="s">
        <v>363</v>
      </c>
      <c r="F105" s="4">
        <v>284950</v>
      </c>
      <c r="G105" s="1" t="s">
        <v>527</v>
      </c>
      <c r="H105" s="1" t="s">
        <v>46</v>
      </c>
      <c r="I105" s="1" t="str">
        <f t="shared" si="5"/>
        <v>03</v>
      </c>
      <c r="J105" s="1" t="s">
        <v>346</v>
      </c>
      <c r="K105" s="6">
        <v>3700</v>
      </c>
      <c r="L105" s="6">
        <v>0</v>
      </c>
      <c r="M105" s="7">
        <f t="shared" si="8"/>
        <v>3700</v>
      </c>
      <c r="N105" s="7">
        <f t="shared" si="6"/>
        <v>3700</v>
      </c>
      <c r="O105" s="3" t="s">
        <v>364</v>
      </c>
      <c r="P105" s="3" t="s">
        <v>48</v>
      </c>
      <c r="Q105" t="s">
        <v>316</v>
      </c>
      <c r="R105" s="3" t="s">
        <v>21</v>
      </c>
      <c r="S105" s="3" t="s">
        <v>440</v>
      </c>
      <c r="T105" s="3">
        <v>471321588</v>
      </c>
      <c r="U105" s="3" t="s">
        <v>442</v>
      </c>
    </row>
    <row r="106" spans="1:21" ht="15">
      <c r="A106" s="47" t="s">
        <v>157</v>
      </c>
      <c r="B106" s="1" t="s">
        <v>63</v>
      </c>
      <c r="C106" s="2">
        <v>12</v>
      </c>
      <c r="D106" s="1" t="s">
        <v>15</v>
      </c>
      <c r="E106" s="3" t="s">
        <v>166</v>
      </c>
      <c r="F106" s="4">
        <v>120939</v>
      </c>
      <c r="G106" s="1" t="s">
        <v>527</v>
      </c>
      <c r="H106" s="1" t="s">
        <v>29</v>
      </c>
      <c r="I106" s="5" t="str">
        <f t="shared" si="5"/>
        <v>03</v>
      </c>
      <c r="J106" s="1" t="s">
        <v>65</v>
      </c>
      <c r="K106" s="6">
        <v>3845</v>
      </c>
      <c r="L106" s="6">
        <v>0</v>
      </c>
      <c r="M106" s="7">
        <f t="shared" si="8"/>
        <v>3845</v>
      </c>
      <c r="N106" s="7">
        <f t="shared" si="6"/>
        <v>3845</v>
      </c>
      <c r="O106" s="3" t="s">
        <v>108</v>
      </c>
      <c r="P106" s="3" t="s">
        <v>43</v>
      </c>
      <c r="Q106" t="s">
        <v>316</v>
      </c>
      <c r="R106" s="3" t="s">
        <v>67</v>
      </c>
      <c r="S106" s="3" t="s">
        <v>440</v>
      </c>
      <c r="T106" s="3" t="s">
        <v>484</v>
      </c>
      <c r="U106" s="3" t="s">
        <v>443</v>
      </c>
    </row>
    <row r="107" spans="1:21" ht="15">
      <c r="A107" s="47" t="s">
        <v>88</v>
      </c>
      <c r="B107" s="1" t="s">
        <v>14</v>
      </c>
      <c r="C107" s="2">
        <v>23</v>
      </c>
      <c r="D107" s="1" t="s">
        <v>15</v>
      </c>
      <c r="E107" s="3" t="s">
        <v>100</v>
      </c>
      <c r="F107" s="4">
        <v>230266</v>
      </c>
      <c r="G107" s="1" t="s">
        <v>527</v>
      </c>
      <c r="H107" s="1" t="s">
        <v>17</v>
      </c>
      <c r="I107" s="5" t="str">
        <f t="shared" si="5"/>
        <v>03</v>
      </c>
      <c r="J107" s="1" t="s">
        <v>18</v>
      </c>
      <c r="K107" s="6">
        <v>4282.5</v>
      </c>
      <c r="L107" s="6">
        <v>0</v>
      </c>
      <c r="M107" s="7">
        <f t="shared" si="8"/>
        <v>4282.5</v>
      </c>
      <c r="N107" s="7">
        <f t="shared" si="6"/>
        <v>4282.5</v>
      </c>
      <c r="O107" s="3" t="s">
        <v>19</v>
      </c>
      <c r="P107" s="3" t="s">
        <v>20</v>
      </c>
      <c r="Q107" t="s">
        <v>316</v>
      </c>
      <c r="R107" s="3" t="s">
        <v>21</v>
      </c>
      <c r="S107" s="3" t="s">
        <v>440</v>
      </c>
      <c r="T107" s="3">
        <v>113136595</v>
      </c>
      <c r="U107" s="3" t="s">
        <v>443</v>
      </c>
    </row>
    <row r="108" spans="1:21" ht="15">
      <c r="A108" s="47" t="s">
        <v>477</v>
      </c>
      <c r="B108" s="1" t="s">
        <v>89</v>
      </c>
      <c r="C108" s="2">
        <v>10</v>
      </c>
      <c r="D108" s="1" t="s">
        <v>15</v>
      </c>
      <c r="E108" s="3" t="s">
        <v>481</v>
      </c>
      <c r="F108" s="4">
        <v>100390</v>
      </c>
      <c r="G108" s="1">
        <v>200</v>
      </c>
      <c r="H108" s="1" t="s">
        <v>154</v>
      </c>
      <c r="I108" s="1" t="str">
        <f t="shared" si="5"/>
        <v>02</v>
      </c>
      <c r="J108" s="1" t="s">
        <v>92</v>
      </c>
      <c r="K108" s="6">
        <v>4447.63</v>
      </c>
      <c r="L108" s="6">
        <v>0</v>
      </c>
      <c r="M108" s="7">
        <f t="shared" si="8"/>
        <v>4447.63</v>
      </c>
      <c r="N108" s="7">
        <f t="shared" si="6"/>
        <v>4447.63</v>
      </c>
      <c r="O108" s="3" t="s">
        <v>479</v>
      </c>
      <c r="P108" s="3" t="s">
        <v>482</v>
      </c>
      <c r="Q108" t="s">
        <v>316</v>
      </c>
      <c r="R108" s="3" t="s">
        <v>67</v>
      </c>
      <c r="S108" s="3" t="s">
        <v>483</v>
      </c>
      <c r="T108" s="3" t="s">
        <v>484</v>
      </c>
      <c r="U108" s="3" t="s">
        <v>443</v>
      </c>
    </row>
    <row r="109" spans="1:21" ht="15">
      <c r="A109" s="47" t="s">
        <v>495</v>
      </c>
      <c r="B109" s="1" t="s">
        <v>14</v>
      </c>
      <c r="C109" s="2">
        <v>23</v>
      </c>
      <c r="D109" s="1" t="s">
        <v>15</v>
      </c>
      <c r="E109" s="3" t="s">
        <v>610</v>
      </c>
      <c r="F109" s="4">
        <v>230061</v>
      </c>
      <c r="G109" s="1" t="s">
        <v>527</v>
      </c>
      <c r="H109" s="1" t="s">
        <v>29</v>
      </c>
      <c r="I109" s="1" t="str">
        <f t="shared" si="5"/>
        <v>03</v>
      </c>
      <c r="J109" s="1" t="s">
        <v>115</v>
      </c>
      <c r="K109" s="6">
        <v>4512</v>
      </c>
      <c r="L109" s="6">
        <v>0</v>
      </c>
      <c r="M109" s="7">
        <f t="shared" si="8"/>
        <v>4512</v>
      </c>
      <c r="N109" s="7">
        <f t="shared" si="6"/>
        <v>4512</v>
      </c>
      <c r="O109" s="3" t="s">
        <v>42</v>
      </c>
      <c r="P109" s="3" t="s">
        <v>43</v>
      </c>
      <c r="Q109" t="s">
        <v>316</v>
      </c>
      <c r="R109" s="3" t="s">
        <v>67</v>
      </c>
      <c r="S109" s="3" t="s">
        <v>440</v>
      </c>
      <c r="T109" s="3" t="s">
        <v>484</v>
      </c>
      <c r="U109" s="3" t="s">
        <v>443</v>
      </c>
    </row>
    <row r="110" spans="1:21" ht="15">
      <c r="A110" s="47" t="s">
        <v>453</v>
      </c>
      <c r="B110" s="1" t="s">
        <v>335</v>
      </c>
      <c r="C110" s="2">
        <v>1</v>
      </c>
      <c r="D110" s="1" t="s">
        <v>15</v>
      </c>
      <c r="E110" s="3" t="s">
        <v>465</v>
      </c>
      <c r="F110" s="4">
        <v>10059</v>
      </c>
      <c r="G110" s="1">
        <v>200</v>
      </c>
      <c r="H110" s="1" t="s">
        <v>466</v>
      </c>
      <c r="I110" s="1" t="str">
        <f t="shared" si="5"/>
        <v>02</v>
      </c>
      <c r="J110" s="1" t="s">
        <v>216</v>
      </c>
      <c r="K110" s="6">
        <v>0</v>
      </c>
      <c r="L110" s="6">
        <v>4550</v>
      </c>
      <c r="M110" s="7">
        <v>0</v>
      </c>
      <c r="N110" s="7">
        <f t="shared" si="6"/>
        <v>4550</v>
      </c>
      <c r="O110" s="3" t="s">
        <v>467</v>
      </c>
      <c r="P110" s="3" t="s">
        <v>468</v>
      </c>
      <c r="Q110" t="s">
        <v>316</v>
      </c>
      <c r="R110" s="3" t="s">
        <v>67</v>
      </c>
      <c r="S110" s="3" t="s">
        <v>434</v>
      </c>
      <c r="T110" s="3"/>
      <c r="U110" s="3" t="s">
        <v>664</v>
      </c>
    </row>
    <row r="111" spans="1:21" ht="15">
      <c r="A111" s="47" t="s">
        <v>167</v>
      </c>
      <c r="B111" s="1" t="s">
        <v>540</v>
      </c>
      <c r="C111" s="2">
        <v>68</v>
      </c>
      <c r="D111" s="1" t="s">
        <v>15</v>
      </c>
      <c r="E111" s="3" t="s">
        <v>541</v>
      </c>
      <c r="F111" s="4">
        <v>700096</v>
      </c>
      <c r="G111" s="1" t="s">
        <v>527</v>
      </c>
      <c r="H111" s="1" t="s">
        <v>24</v>
      </c>
      <c r="I111" s="1" t="str">
        <f t="shared" si="5"/>
        <v>03</v>
      </c>
      <c r="J111" s="1" t="s">
        <v>216</v>
      </c>
      <c r="K111" s="6">
        <v>4550</v>
      </c>
      <c r="L111" s="6">
        <v>4550</v>
      </c>
      <c r="M111" s="7">
        <f aca="true" t="shared" si="9" ref="M111:M132">K111-L111</f>
        <v>0</v>
      </c>
      <c r="N111" s="7">
        <f t="shared" si="6"/>
        <v>4550</v>
      </c>
      <c r="O111" s="3" t="s">
        <v>542</v>
      </c>
      <c r="P111" s="3" t="s">
        <v>403</v>
      </c>
      <c r="Q111" t="s">
        <v>316</v>
      </c>
      <c r="R111" s="3" t="s">
        <v>21</v>
      </c>
      <c r="S111" s="3" t="s">
        <v>449</v>
      </c>
      <c r="T111" s="3">
        <v>452627651</v>
      </c>
      <c r="U111" s="3" t="s">
        <v>526</v>
      </c>
    </row>
    <row r="112" spans="1:21" ht="15">
      <c r="A112" s="47" t="s">
        <v>157</v>
      </c>
      <c r="B112" s="1" t="s">
        <v>63</v>
      </c>
      <c r="C112" s="2">
        <v>12</v>
      </c>
      <c r="D112" s="1" t="s">
        <v>15</v>
      </c>
      <c r="E112" s="3" t="s">
        <v>158</v>
      </c>
      <c r="F112" s="4">
        <v>120939</v>
      </c>
      <c r="G112" s="1" t="s">
        <v>527</v>
      </c>
      <c r="H112" s="1" t="s">
        <v>29</v>
      </c>
      <c r="I112" s="5" t="str">
        <f t="shared" si="5"/>
        <v>03</v>
      </c>
      <c r="J112" s="1" t="s">
        <v>65</v>
      </c>
      <c r="K112" s="6">
        <v>4712.4</v>
      </c>
      <c r="L112" s="6">
        <v>0</v>
      </c>
      <c r="M112" s="7">
        <f t="shared" si="9"/>
        <v>4712.4</v>
      </c>
      <c r="N112" s="7">
        <f t="shared" si="6"/>
        <v>4712.4</v>
      </c>
      <c r="O112" s="3" t="s">
        <v>55</v>
      </c>
      <c r="P112" s="3" t="s">
        <v>52</v>
      </c>
      <c r="Q112" t="s">
        <v>316</v>
      </c>
      <c r="R112" s="3" t="s">
        <v>67</v>
      </c>
      <c r="S112" s="3" t="s">
        <v>449</v>
      </c>
      <c r="T112" s="3">
        <v>251624369</v>
      </c>
      <c r="U112" s="3" t="s">
        <v>450</v>
      </c>
    </row>
    <row r="113" spans="1:21" ht="15">
      <c r="A113" s="47" t="s">
        <v>44</v>
      </c>
      <c r="B113" s="1" t="s">
        <v>14</v>
      </c>
      <c r="C113" s="2">
        <v>23</v>
      </c>
      <c r="D113" s="1" t="s">
        <v>15</v>
      </c>
      <c r="E113" s="3" t="s">
        <v>45</v>
      </c>
      <c r="F113" s="4">
        <v>230291</v>
      </c>
      <c r="G113" s="1" t="s">
        <v>527</v>
      </c>
      <c r="H113" s="1" t="s">
        <v>46</v>
      </c>
      <c r="I113" s="5" t="str">
        <f t="shared" si="5"/>
        <v>03</v>
      </c>
      <c r="J113" s="1" t="s">
        <v>18</v>
      </c>
      <c r="K113" s="6">
        <v>4850</v>
      </c>
      <c r="L113" s="6">
        <v>0</v>
      </c>
      <c r="M113" s="7">
        <f t="shared" si="9"/>
        <v>4850</v>
      </c>
      <c r="N113" s="7">
        <f t="shared" si="6"/>
        <v>4850</v>
      </c>
      <c r="O113" s="3" t="s">
        <v>47</v>
      </c>
      <c r="P113" s="3" t="s">
        <v>48</v>
      </c>
      <c r="Q113" t="s">
        <v>316</v>
      </c>
      <c r="R113" s="3" t="s">
        <v>21</v>
      </c>
      <c r="S113" s="3" t="s">
        <v>440</v>
      </c>
      <c r="T113" s="3">
        <v>471321588</v>
      </c>
      <c r="U113" s="3" t="s">
        <v>442</v>
      </c>
    </row>
    <row r="114" spans="1:21" ht="15">
      <c r="A114" s="47" t="s">
        <v>81</v>
      </c>
      <c r="B114" s="1" t="s">
        <v>14</v>
      </c>
      <c r="C114" s="2">
        <v>23</v>
      </c>
      <c r="D114" s="1" t="s">
        <v>15</v>
      </c>
      <c r="E114" s="3" t="s">
        <v>87</v>
      </c>
      <c r="F114" s="4">
        <v>230291</v>
      </c>
      <c r="G114" s="1" t="s">
        <v>527</v>
      </c>
      <c r="H114" s="1" t="s">
        <v>46</v>
      </c>
      <c r="I114" s="5" t="str">
        <f t="shared" si="5"/>
        <v>03</v>
      </c>
      <c r="J114" s="1" t="s">
        <v>18</v>
      </c>
      <c r="K114" s="6">
        <v>4850</v>
      </c>
      <c r="L114" s="6">
        <v>0</v>
      </c>
      <c r="M114" s="7">
        <f t="shared" si="9"/>
        <v>4850</v>
      </c>
      <c r="N114" s="7">
        <f t="shared" si="6"/>
        <v>4850</v>
      </c>
      <c r="O114" s="3" t="s">
        <v>47</v>
      </c>
      <c r="P114" s="3" t="s">
        <v>48</v>
      </c>
      <c r="Q114" t="s">
        <v>316</v>
      </c>
      <c r="R114" s="3" t="s">
        <v>21</v>
      </c>
      <c r="S114" s="3" t="s">
        <v>440</v>
      </c>
      <c r="T114" s="3">
        <v>471321588</v>
      </c>
      <c r="U114" s="3" t="s">
        <v>442</v>
      </c>
    </row>
    <row r="115" spans="1:21" ht="15">
      <c r="A115" s="47" t="s">
        <v>88</v>
      </c>
      <c r="B115" s="1" t="s">
        <v>101</v>
      </c>
      <c r="C115" s="2">
        <v>26</v>
      </c>
      <c r="D115" s="1" t="s">
        <v>15</v>
      </c>
      <c r="E115" s="3" t="s">
        <v>107</v>
      </c>
      <c r="F115" s="4">
        <v>260301</v>
      </c>
      <c r="G115" s="1" t="s">
        <v>527</v>
      </c>
      <c r="H115" s="1" t="s">
        <v>17</v>
      </c>
      <c r="I115" s="5" t="str">
        <f t="shared" si="5"/>
        <v>03</v>
      </c>
      <c r="J115" s="1" t="s">
        <v>104</v>
      </c>
      <c r="K115" s="6">
        <v>4881.85</v>
      </c>
      <c r="L115" s="6">
        <v>0</v>
      </c>
      <c r="M115" s="7">
        <f t="shared" si="9"/>
        <v>4881.85</v>
      </c>
      <c r="N115" s="7">
        <f t="shared" si="6"/>
        <v>4881.85</v>
      </c>
      <c r="O115" s="8" t="s">
        <v>108</v>
      </c>
      <c r="P115" s="3" t="s">
        <v>43</v>
      </c>
      <c r="Q115" t="s">
        <v>316</v>
      </c>
      <c r="R115" s="3" t="s">
        <v>67</v>
      </c>
      <c r="S115" s="3" t="s">
        <v>440</v>
      </c>
      <c r="T115" s="3" t="s">
        <v>484</v>
      </c>
      <c r="U115" s="3" t="s">
        <v>443</v>
      </c>
    </row>
    <row r="116" spans="1:21" ht="15">
      <c r="A116" s="47" t="s">
        <v>134</v>
      </c>
      <c r="B116" s="1" t="s">
        <v>135</v>
      </c>
      <c r="C116" s="2">
        <v>4</v>
      </c>
      <c r="D116" s="1" t="s">
        <v>15</v>
      </c>
      <c r="E116" s="3" t="s">
        <v>136</v>
      </c>
      <c r="F116" s="4">
        <v>41060</v>
      </c>
      <c r="G116" s="1" t="s">
        <v>527</v>
      </c>
      <c r="H116" s="1" t="s">
        <v>131</v>
      </c>
      <c r="I116" s="5" t="str">
        <f t="shared" si="5"/>
        <v>03</v>
      </c>
      <c r="J116" s="1" t="s">
        <v>115</v>
      </c>
      <c r="K116" s="6">
        <v>4973.36</v>
      </c>
      <c r="L116" s="6">
        <v>0</v>
      </c>
      <c r="M116" s="7">
        <f t="shared" si="9"/>
        <v>4973.36</v>
      </c>
      <c r="N116" s="7">
        <f t="shared" si="6"/>
        <v>4973.36</v>
      </c>
      <c r="O116" s="3" t="s">
        <v>137</v>
      </c>
      <c r="P116" s="3" t="s">
        <v>138</v>
      </c>
      <c r="Q116" t="s">
        <v>316</v>
      </c>
      <c r="R116" s="3" t="s">
        <v>67</v>
      </c>
      <c r="S116" s="3" t="s">
        <v>555</v>
      </c>
      <c r="T116" s="3">
        <v>953825596</v>
      </c>
      <c r="U116" s="3" t="s">
        <v>450</v>
      </c>
    </row>
    <row r="117" spans="1:21" ht="15">
      <c r="A117" s="47" t="s">
        <v>543</v>
      </c>
      <c r="B117" s="1" t="s">
        <v>343</v>
      </c>
      <c r="C117" s="2">
        <v>28</v>
      </c>
      <c r="D117" s="1" t="s">
        <v>344</v>
      </c>
      <c r="E117" s="3" t="s">
        <v>376</v>
      </c>
      <c r="F117" s="4">
        <v>280180</v>
      </c>
      <c r="G117" s="1" t="s">
        <v>527</v>
      </c>
      <c r="H117" s="1" t="s">
        <v>17</v>
      </c>
      <c r="I117" s="1" t="str">
        <f t="shared" si="5"/>
        <v>03</v>
      </c>
      <c r="J117" s="1" t="s">
        <v>346</v>
      </c>
      <c r="K117" s="6">
        <v>5767.5</v>
      </c>
      <c r="L117" s="6">
        <v>0</v>
      </c>
      <c r="M117" s="7">
        <f t="shared" si="9"/>
        <v>5767.5</v>
      </c>
      <c r="N117" s="7">
        <f t="shared" si="6"/>
        <v>5767.5</v>
      </c>
      <c r="O117" s="3" t="s">
        <v>108</v>
      </c>
      <c r="P117" s="3" t="s">
        <v>43</v>
      </c>
      <c r="Q117" t="s">
        <v>316</v>
      </c>
      <c r="R117" s="3" t="s">
        <v>21</v>
      </c>
      <c r="S117" s="3" t="s">
        <v>440</v>
      </c>
      <c r="T117" s="3" t="s">
        <v>484</v>
      </c>
      <c r="U117" s="3" t="s">
        <v>443</v>
      </c>
    </row>
    <row r="118" spans="1:21" ht="15">
      <c r="A118" s="47" t="s">
        <v>544</v>
      </c>
      <c r="B118" s="1" t="s">
        <v>82</v>
      </c>
      <c r="C118" s="2">
        <v>13</v>
      </c>
      <c r="D118" s="1" t="s">
        <v>15</v>
      </c>
      <c r="E118" s="3" t="s">
        <v>228</v>
      </c>
      <c r="F118" s="4">
        <v>132221</v>
      </c>
      <c r="G118" s="1" t="s">
        <v>527</v>
      </c>
      <c r="H118" s="1" t="s">
        <v>17</v>
      </c>
      <c r="I118" s="5" t="str">
        <f t="shared" si="5"/>
        <v>03</v>
      </c>
      <c r="J118" s="1" t="s">
        <v>84</v>
      </c>
      <c r="K118" s="6">
        <v>5795.76</v>
      </c>
      <c r="L118" s="6">
        <v>0</v>
      </c>
      <c r="M118" s="7">
        <f t="shared" si="9"/>
        <v>5795.76</v>
      </c>
      <c r="N118" s="7">
        <f t="shared" si="6"/>
        <v>5795.76</v>
      </c>
      <c r="O118" s="3" t="s">
        <v>229</v>
      </c>
      <c r="P118" s="3" t="s">
        <v>230</v>
      </c>
      <c r="Q118" t="s">
        <v>316</v>
      </c>
      <c r="R118" s="3" t="s">
        <v>67</v>
      </c>
      <c r="S118" s="3" t="s">
        <v>440</v>
      </c>
      <c r="T118" s="3">
        <v>910697691</v>
      </c>
      <c r="U118" s="3" t="s">
        <v>537</v>
      </c>
    </row>
    <row r="119" spans="1:21" ht="15">
      <c r="A119" s="47" t="s">
        <v>536</v>
      </c>
      <c r="B119" s="1" t="s">
        <v>200</v>
      </c>
      <c r="C119" s="2">
        <v>11</v>
      </c>
      <c r="D119" s="1" t="s">
        <v>15</v>
      </c>
      <c r="E119" s="3" t="s">
        <v>378</v>
      </c>
      <c r="F119" s="4">
        <v>111326</v>
      </c>
      <c r="G119" s="1" t="s">
        <v>527</v>
      </c>
      <c r="H119" s="1" t="s">
        <v>17</v>
      </c>
      <c r="I119" s="1" t="str">
        <f t="shared" si="5"/>
        <v>03</v>
      </c>
      <c r="J119" s="1" t="s">
        <v>74</v>
      </c>
      <c r="K119" s="6">
        <v>6189.5</v>
      </c>
      <c r="L119" s="6">
        <v>0</v>
      </c>
      <c r="M119" s="7">
        <f t="shared" si="9"/>
        <v>6189.5</v>
      </c>
      <c r="N119" s="7">
        <f t="shared" si="6"/>
        <v>6189.5</v>
      </c>
      <c r="O119" s="3" t="s">
        <v>269</v>
      </c>
      <c r="P119" s="3" t="s">
        <v>379</v>
      </c>
      <c r="Q119" t="s">
        <v>316</v>
      </c>
      <c r="R119" s="3" t="s">
        <v>67</v>
      </c>
      <c r="S119" s="3" t="s">
        <v>440</v>
      </c>
      <c r="T119" s="3">
        <v>232942737</v>
      </c>
      <c r="U119" s="3" t="s">
        <v>443</v>
      </c>
    </row>
    <row r="120" spans="1:21" ht="15">
      <c r="A120" s="47" t="s">
        <v>453</v>
      </c>
      <c r="B120" s="1" t="s">
        <v>89</v>
      </c>
      <c r="C120" s="2">
        <v>10</v>
      </c>
      <c r="D120" s="1" t="s">
        <v>15</v>
      </c>
      <c r="E120" s="3" t="s">
        <v>454</v>
      </c>
      <c r="F120" s="4">
        <v>100390</v>
      </c>
      <c r="G120" s="1">
        <v>200</v>
      </c>
      <c r="H120" s="1" t="s">
        <v>120</v>
      </c>
      <c r="I120" s="1" t="str">
        <f t="shared" si="5"/>
        <v>02</v>
      </c>
      <c r="J120" s="1" t="s">
        <v>92</v>
      </c>
      <c r="K120" s="6">
        <v>6280</v>
      </c>
      <c r="L120" s="6">
        <v>2600.25</v>
      </c>
      <c r="M120" s="7">
        <f t="shared" si="9"/>
        <v>3679.75</v>
      </c>
      <c r="N120" s="7">
        <f t="shared" si="6"/>
        <v>6280</v>
      </c>
      <c r="O120" s="3" t="s">
        <v>455</v>
      </c>
      <c r="P120" s="3" t="s">
        <v>456</v>
      </c>
      <c r="Q120" t="s">
        <v>316</v>
      </c>
      <c r="R120" s="3" t="s">
        <v>67</v>
      </c>
      <c r="S120" s="3" t="s">
        <v>440</v>
      </c>
      <c r="T120" s="3">
        <v>522297279</v>
      </c>
      <c r="U120" s="3" t="s">
        <v>441</v>
      </c>
    </row>
    <row r="121" spans="1:21" ht="15">
      <c r="A121" s="47" t="s">
        <v>546</v>
      </c>
      <c r="B121" s="1" t="s">
        <v>82</v>
      </c>
      <c r="C121" s="2">
        <v>13</v>
      </c>
      <c r="D121" s="1" t="s">
        <v>15</v>
      </c>
      <c r="E121" s="3" t="s">
        <v>246</v>
      </c>
      <c r="F121" s="4">
        <v>132221</v>
      </c>
      <c r="G121" s="1" t="s">
        <v>527</v>
      </c>
      <c r="H121" s="1" t="s">
        <v>29</v>
      </c>
      <c r="I121" s="5" t="str">
        <f t="shared" si="5"/>
        <v>03</v>
      </c>
      <c r="J121" s="1" t="s">
        <v>84</v>
      </c>
      <c r="K121" s="6">
        <v>6387.5</v>
      </c>
      <c r="L121" s="6">
        <v>0</v>
      </c>
      <c r="M121" s="7">
        <f t="shared" si="9"/>
        <v>6387.5</v>
      </c>
      <c r="N121" s="7">
        <f t="shared" si="6"/>
        <v>6387.5</v>
      </c>
      <c r="O121" s="3" t="s">
        <v>247</v>
      </c>
      <c r="P121" s="3" t="s">
        <v>43</v>
      </c>
      <c r="Q121" t="s">
        <v>316</v>
      </c>
      <c r="R121" s="3" t="s">
        <v>67</v>
      </c>
      <c r="S121" s="3" t="s">
        <v>440</v>
      </c>
      <c r="T121" s="3" t="s">
        <v>484</v>
      </c>
      <c r="U121" s="3" t="s">
        <v>443</v>
      </c>
    </row>
    <row r="122" spans="1:21" ht="15">
      <c r="A122" s="47" t="s">
        <v>322</v>
      </c>
      <c r="B122" s="1" t="s">
        <v>89</v>
      </c>
      <c r="C122" s="2">
        <v>10</v>
      </c>
      <c r="D122" s="1" t="s">
        <v>15</v>
      </c>
      <c r="E122" s="3" t="s">
        <v>327</v>
      </c>
      <c r="F122" s="4">
        <v>100390</v>
      </c>
      <c r="G122" s="1">
        <v>200</v>
      </c>
      <c r="H122" s="1" t="s">
        <v>120</v>
      </c>
      <c r="I122" s="1" t="str">
        <f t="shared" si="5"/>
        <v>02</v>
      </c>
      <c r="J122" s="1" t="s">
        <v>92</v>
      </c>
      <c r="K122" s="6">
        <v>6842.55</v>
      </c>
      <c r="L122" s="6">
        <v>3200.35</v>
      </c>
      <c r="M122" s="7">
        <f t="shared" si="9"/>
        <v>3642.2000000000003</v>
      </c>
      <c r="N122" s="7">
        <f t="shared" si="6"/>
        <v>6842.55</v>
      </c>
      <c r="O122" s="3" t="s">
        <v>263</v>
      </c>
      <c r="P122" s="3" t="s">
        <v>328</v>
      </c>
      <c r="Q122" t="s">
        <v>316</v>
      </c>
      <c r="R122" s="3" t="s">
        <v>67</v>
      </c>
      <c r="S122" s="3" t="s">
        <v>440</v>
      </c>
      <c r="T122" s="3" t="s">
        <v>452</v>
      </c>
      <c r="U122" s="3" t="s">
        <v>443</v>
      </c>
    </row>
    <row r="123" spans="1:21" ht="15">
      <c r="A123" s="47" t="s">
        <v>531</v>
      </c>
      <c r="B123" s="1" t="s">
        <v>343</v>
      </c>
      <c r="C123" s="2">
        <v>28</v>
      </c>
      <c r="D123" s="1" t="s">
        <v>344</v>
      </c>
      <c r="E123" s="3" t="s">
        <v>559</v>
      </c>
      <c r="F123" s="4">
        <v>281254</v>
      </c>
      <c r="G123" s="1" t="s">
        <v>527</v>
      </c>
      <c r="H123" s="1" t="s">
        <v>46</v>
      </c>
      <c r="I123" s="1" t="str">
        <f t="shared" si="5"/>
        <v>03</v>
      </c>
      <c r="J123" s="1" t="s">
        <v>346</v>
      </c>
      <c r="K123" s="6">
        <v>7056</v>
      </c>
      <c r="L123" s="6">
        <v>0</v>
      </c>
      <c r="M123" s="7">
        <f t="shared" si="9"/>
        <v>7056</v>
      </c>
      <c r="N123" s="7">
        <f t="shared" si="6"/>
        <v>7056</v>
      </c>
      <c r="O123" s="3" t="s">
        <v>61</v>
      </c>
      <c r="P123" s="3" t="s">
        <v>48</v>
      </c>
      <c r="Q123" t="s">
        <v>316</v>
      </c>
      <c r="R123" s="3" t="s">
        <v>67</v>
      </c>
      <c r="S123" s="3" t="s">
        <v>440</v>
      </c>
      <c r="T123" s="3">
        <v>471321588</v>
      </c>
      <c r="U123" s="3" t="s">
        <v>442</v>
      </c>
    </row>
    <row r="124" spans="1:21" ht="15">
      <c r="A124" s="47" t="s">
        <v>457</v>
      </c>
      <c r="B124" s="1" t="s">
        <v>89</v>
      </c>
      <c r="C124" s="2">
        <v>10</v>
      </c>
      <c r="D124" s="1" t="s">
        <v>15</v>
      </c>
      <c r="E124" s="3" t="s">
        <v>549</v>
      </c>
      <c r="F124" s="4">
        <v>100390</v>
      </c>
      <c r="G124" s="1" t="s">
        <v>527</v>
      </c>
      <c r="H124" s="1" t="s">
        <v>24</v>
      </c>
      <c r="I124" s="1" t="str">
        <f t="shared" si="5"/>
        <v>03</v>
      </c>
      <c r="J124" s="1" t="s">
        <v>92</v>
      </c>
      <c r="K124" s="6">
        <v>7584</v>
      </c>
      <c r="L124" s="6">
        <v>0</v>
      </c>
      <c r="M124" s="7">
        <f t="shared" si="9"/>
        <v>7584</v>
      </c>
      <c r="N124" s="7">
        <f t="shared" si="6"/>
        <v>7584</v>
      </c>
      <c r="O124" s="3" t="s">
        <v>550</v>
      </c>
      <c r="P124" s="3" t="s">
        <v>551</v>
      </c>
      <c r="Q124" t="s">
        <v>316</v>
      </c>
      <c r="R124" s="3" t="s">
        <v>67</v>
      </c>
      <c r="S124" s="3" t="s">
        <v>440</v>
      </c>
      <c r="T124" s="3">
        <v>464242336</v>
      </c>
      <c r="U124" s="3" t="s">
        <v>664</v>
      </c>
    </row>
    <row r="125" spans="1:21" ht="15">
      <c r="A125" s="47" t="s">
        <v>322</v>
      </c>
      <c r="B125" s="1" t="s">
        <v>89</v>
      </c>
      <c r="C125" s="2">
        <v>10</v>
      </c>
      <c r="D125" s="1" t="s">
        <v>15</v>
      </c>
      <c r="E125" s="3" t="s">
        <v>367</v>
      </c>
      <c r="F125" s="4">
        <v>100390</v>
      </c>
      <c r="G125" s="1" t="s">
        <v>527</v>
      </c>
      <c r="H125" s="1" t="s">
        <v>46</v>
      </c>
      <c r="I125" s="1" t="str">
        <f t="shared" si="5"/>
        <v>03</v>
      </c>
      <c r="J125" s="1" t="s">
        <v>92</v>
      </c>
      <c r="K125" s="6">
        <v>7981.68</v>
      </c>
      <c r="L125" s="6">
        <v>0</v>
      </c>
      <c r="M125" s="7">
        <f t="shared" si="9"/>
        <v>7981.68</v>
      </c>
      <c r="N125" s="7">
        <f t="shared" si="6"/>
        <v>7981.68</v>
      </c>
      <c r="O125" s="3" t="s">
        <v>368</v>
      </c>
      <c r="P125" s="3" t="s">
        <v>233</v>
      </c>
      <c r="Q125" t="s">
        <v>316</v>
      </c>
      <c r="R125" s="3" t="s">
        <v>67</v>
      </c>
      <c r="S125" s="3" t="s">
        <v>556</v>
      </c>
      <c r="T125" s="3">
        <v>521152883</v>
      </c>
      <c r="U125" s="3" t="s">
        <v>450</v>
      </c>
    </row>
    <row r="126" spans="1:21" ht="15">
      <c r="A126" s="47" t="s">
        <v>495</v>
      </c>
      <c r="B126" s="1" t="s">
        <v>14</v>
      </c>
      <c r="C126" s="2">
        <v>23</v>
      </c>
      <c r="D126" s="1" t="s">
        <v>15</v>
      </c>
      <c r="E126" s="3" t="s">
        <v>609</v>
      </c>
      <c r="F126" s="4">
        <v>230061</v>
      </c>
      <c r="G126" s="1" t="s">
        <v>527</v>
      </c>
      <c r="H126" s="1" t="s">
        <v>29</v>
      </c>
      <c r="I126" s="1" t="str">
        <f t="shared" si="5"/>
        <v>03</v>
      </c>
      <c r="J126" s="1" t="s">
        <v>115</v>
      </c>
      <c r="K126" s="6">
        <v>7986</v>
      </c>
      <c r="L126" s="6">
        <v>0</v>
      </c>
      <c r="M126" s="7">
        <f t="shared" si="9"/>
        <v>7986</v>
      </c>
      <c r="N126" s="7">
        <f t="shared" si="6"/>
        <v>7986</v>
      </c>
      <c r="O126" s="3" t="s">
        <v>105</v>
      </c>
      <c r="P126" s="3" t="s">
        <v>43</v>
      </c>
      <c r="Q126" t="s">
        <v>316</v>
      </c>
      <c r="R126" s="3" t="s">
        <v>67</v>
      </c>
      <c r="S126" s="3" t="s">
        <v>440</v>
      </c>
      <c r="T126" s="3" t="s">
        <v>484</v>
      </c>
      <c r="U126" s="3" t="s">
        <v>443</v>
      </c>
    </row>
    <row r="127" spans="1:21" ht="15">
      <c r="A127" s="47" t="s">
        <v>444</v>
      </c>
      <c r="B127" s="1" t="s">
        <v>89</v>
      </c>
      <c r="C127" s="2">
        <v>10</v>
      </c>
      <c r="D127" s="1" t="s">
        <v>15</v>
      </c>
      <c r="E127" s="3" t="s">
        <v>620</v>
      </c>
      <c r="F127" s="4">
        <v>100390</v>
      </c>
      <c r="G127" s="1" t="s">
        <v>527</v>
      </c>
      <c r="H127" s="1" t="s">
        <v>103</v>
      </c>
      <c r="I127" s="1" t="str">
        <f t="shared" si="5"/>
        <v>03</v>
      </c>
      <c r="J127" s="1" t="s">
        <v>92</v>
      </c>
      <c r="K127" s="6">
        <v>8400</v>
      </c>
      <c r="L127" s="6">
        <v>0</v>
      </c>
      <c r="M127" s="7">
        <f t="shared" si="9"/>
        <v>8400</v>
      </c>
      <c r="N127" s="7">
        <f t="shared" si="6"/>
        <v>8400</v>
      </c>
      <c r="O127" s="3" t="s">
        <v>621</v>
      </c>
      <c r="P127" s="3" t="s">
        <v>398</v>
      </c>
      <c r="Q127" t="s">
        <v>316</v>
      </c>
      <c r="R127" s="3" t="s">
        <v>67</v>
      </c>
      <c r="S127" s="3" t="s">
        <v>440</v>
      </c>
      <c r="T127" s="3">
        <v>43390816</v>
      </c>
      <c r="U127" s="3" t="s">
        <v>443</v>
      </c>
    </row>
    <row r="128" spans="1:21" ht="15">
      <c r="A128" s="47" t="s">
        <v>471</v>
      </c>
      <c r="B128" s="1" t="s">
        <v>248</v>
      </c>
      <c r="C128" s="2">
        <v>16</v>
      </c>
      <c r="D128" s="1" t="s">
        <v>15</v>
      </c>
      <c r="E128" s="3" t="s">
        <v>297</v>
      </c>
      <c r="F128" s="4">
        <v>169137</v>
      </c>
      <c r="G128" s="1" t="s">
        <v>527</v>
      </c>
      <c r="H128" s="1" t="s">
        <v>254</v>
      </c>
      <c r="I128" s="1" t="str">
        <f t="shared" si="5"/>
        <v>03</v>
      </c>
      <c r="J128" s="1" t="s">
        <v>250</v>
      </c>
      <c r="K128" s="6">
        <f>1995+6510</f>
        <v>8505</v>
      </c>
      <c r="L128" s="6">
        <v>0</v>
      </c>
      <c r="M128" s="7">
        <f t="shared" si="9"/>
        <v>8505</v>
      </c>
      <c r="N128" s="7">
        <f t="shared" si="6"/>
        <v>8505</v>
      </c>
      <c r="O128" s="3" t="s">
        <v>298</v>
      </c>
      <c r="P128" s="3" t="s">
        <v>252</v>
      </c>
      <c r="Q128" t="s">
        <v>316</v>
      </c>
      <c r="R128" s="3" t="s">
        <v>67</v>
      </c>
      <c r="S128" s="3" t="s">
        <v>547</v>
      </c>
      <c r="T128" s="3" t="s">
        <v>548</v>
      </c>
      <c r="U128" s="3" t="s">
        <v>489</v>
      </c>
    </row>
    <row r="129" spans="1:21" ht="15">
      <c r="A129" s="47" t="s">
        <v>81</v>
      </c>
      <c r="B129" s="1" t="s">
        <v>343</v>
      </c>
      <c r="C129" s="2">
        <v>28</v>
      </c>
      <c r="D129" s="1" t="s">
        <v>344</v>
      </c>
      <c r="E129" s="3" t="s">
        <v>365</v>
      </c>
      <c r="F129" s="4">
        <v>284950</v>
      </c>
      <c r="G129" s="1" t="s">
        <v>527</v>
      </c>
      <c r="H129" s="1" t="s">
        <v>46</v>
      </c>
      <c r="I129" s="1" t="str">
        <f t="shared" si="5"/>
        <v>03</v>
      </c>
      <c r="J129" s="1" t="s">
        <v>346</v>
      </c>
      <c r="K129" s="6">
        <v>8610</v>
      </c>
      <c r="L129" s="6">
        <v>0</v>
      </c>
      <c r="M129" s="7">
        <f t="shared" si="9"/>
        <v>8610</v>
      </c>
      <c r="N129" s="7">
        <f t="shared" si="6"/>
        <v>8610</v>
      </c>
      <c r="O129" s="3" t="s">
        <v>145</v>
      </c>
      <c r="P129" s="3" t="s">
        <v>70</v>
      </c>
      <c r="Q129" t="s">
        <v>316</v>
      </c>
      <c r="R129" s="3" t="s">
        <v>21</v>
      </c>
      <c r="S129" s="3" t="s">
        <v>440</v>
      </c>
      <c r="T129" s="3">
        <v>231468619</v>
      </c>
      <c r="U129" s="3" t="s">
        <v>443</v>
      </c>
    </row>
    <row r="130" spans="1:21" ht="15">
      <c r="A130" s="47" t="s">
        <v>495</v>
      </c>
      <c r="B130" s="1" t="s">
        <v>89</v>
      </c>
      <c r="C130" s="2">
        <v>10</v>
      </c>
      <c r="D130" s="1" t="s">
        <v>15</v>
      </c>
      <c r="E130" s="3" t="s">
        <v>629</v>
      </c>
      <c r="F130" s="4">
        <v>100390</v>
      </c>
      <c r="G130" s="1" t="s">
        <v>623</v>
      </c>
      <c r="H130" s="1" t="s">
        <v>111</v>
      </c>
      <c r="I130" s="1" t="str">
        <f aca="true" t="shared" si="10" ref="I130:I193">LEFT(H130,2)</f>
        <v>04</v>
      </c>
      <c r="J130" s="1" t="s">
        <v>92</v>
      </c>
      <c r="K130" s="6">
        <v>8615</v>
      </c>
      <c r="L130" s="6">
        <v>0</v>
      </c>
      <c r="M130" s="7">
        <f t="shared" si="9"/>
        <v>8615</v>
      </c>
      <c r="N130" s="7">
        <f aca="true" t="shared" si="11" ref="N130:N193">L130+M130</f>
        <v>8615</v>
      </c>
      <c r="O130" s="3" t="s">
        <v>630</v>
      </c>
      <c r="P130" s="3" t="s">
        <v>631</v>
      </c>
      <c r="Q130" t="s">
        <v>316</v>
      </c>
      <c r="R130" s="3" t="s">
        <v>67</v>
      </c>
      <c r="S130" s="3" t="s">
        <v>434</v>
      </c>
      <c r="T130" s="3"/>
      <c r="U130" s="3" t="s">
        <v>664</v>
      </c>
    </row>
    <row r="131" spans="1:21" ht="15">
      <c r="A131" s="47" t="s">
        <v>531</v>
      </c>
      <c r="B131" s="1" t="s">
        <v>89</v>
      </c>
      <c r="C131" s="2">
        <v>10</v>
      </c>
      <c r="D131" s="1" t="s">
        <v>15</v>
      </c>
      <c r="E131" s="3" t="s">
        <v>532</v>
      </c>
      <c r="F131" s="4">
        <v>100390</v>
      </c>
      <c r="G131" s="1" t="s">
        <v>527</v>
      </c>
      <c r="H131" s="1" t="s">
        <v>533</v>
      </c>
      <c r="I131" s="1" t="str">
        <f t="shared" si="10"/>
        <v>03</v>
      </c>
      <c r="J131" s="1" t="s">
        <v>92</v>
      </c>
      <c r="K131" s="6">
        <v>8798.88</v>
      </c>
      <c r="L131" s="6">
        <v>0</v>
      </c>
      <c r="M131" s="7">
        <f t="shared" si="9"/>
        <v>8798.88</v>
      </c>
      <c r="N131" s="7">
        <f t="shared" si="11"/>
        <v>8798.88</v>
      </c>
      <c r="O131" s="3" t="s">
        <v>534</v>
      </c>
      <c r="P131" s="3" t="s">
        <v>535</v>
      </c>
      <c r="Q131" t="s">
        <v>316</v>
      </c>
      <c r="R131" s="3" t="s">
        <v>67</v>
      </c>
      <c r="S131" s="3" t="s">
        <v>440</v>
      </c>
      <c r="T131" s="3">
        <v>361150280</v>
      </c>
      <c r="U131" s="3" t="s">
        <v>443</v>
      </c>
    </row>
    <row r="132" spans="1:21" ht="15">
      <c r="A132" s="47" t="s">
        <v>331</v>
      </c>
      <c r="B132" s="1" t="s">
        <v>200</v>
      </c>
      <c r="C132" s="2">
        <v>11</v>
      </c>
      <c r="D132" s="1" t="s">
        <v>15</v>
      </c>
      <c r="E132" s="3" t="s">
        <v>389</v>
      </c>
      <c r="F132" s="4">
        <v>111326</v>
      </c>
      <c r="G132" s="1" t="s">
        <v>527</v>
      </c>
      <c r="H132" s="1" t="s">
        <v>29</v>
      </c>
      <c r="I132" s="1" t="str">
        <f t="shared" si="10"/>
        <v>03</v>
      </c>
      <c r="J132" s="1" t="s">
        <v>74</v>
      </c>
      <c r="K132" s="6">
        <v>8868</v>
      </c>
      <c r="L132" s="6">
        <v>0</v>
      </c>
      <c r="M132" s="7">
        <f t="shared" si="9"/>
        <v>8868</v>
      </c>
      <c r="N132" s="7">
        <f t="shared" si="11"/>
        <v>8868</v>
      </c>
      <c r="O132" s="3" t="s">
        <v>390</v>
      </c>
      <c r="P132" s="3" t="s">
        <v>52</v>
      </c>
      <c r="Q132" t="s">
        <v>316</v>
      </c>
      <c r="R132" s="3" t="s">
        <v>67</v>
      </c>
      <c r="S132" s="3" t="s">
        <v>449</v>
      </c>
      <c r="T132" s="3">
        <v>251624369</v>
      </c>
      <c r="U132" s="3" t="s">
        <v>450</v>
      </c>
    </row>
    <row r="133" spans="1:21" ht="15">
      <c r="A133" s="47" t="s">
        <v>331</v>
      </c>
      <c r="B133" s="1" t="s">
        <v>248</v>
      </c>
      <c r="C133" s="2">
        <v>16</v>
      </c>
      <c r="D133" s="1" t="s">
        <v>15</v>
      </c>
      <c r="E133" s="3" t="s">
        <v>399</v>
      </c>
      <c r="F133" s="4">
        <v>169137</v>
      </c>
      <c r="G133" s="1" t="s">
        <v>527</v>
      </c>
      <c r="H133" s="1" t="s">
        <v>254</v>
      </c>
      <c r="I133" s="1" t="str">
        <f t="shared" si="10"/>
        <v>03</v>
      </c>
      <c r="J133" s="1" t="s">
        <v>250</v>
      </c>
      <c r="K133" s="6">
        <v>0</v>
      </c>
      <c r="L133" s="6">
        <v>9125</v>
      </c>
      <c r="M133" s="7">
        <v>0</v>
      </c>
      <c r="N133" s="7">
        <f t="shared" si="11"/>
        <v>9125</v>
      </c>
      <c r="O133" s="3" t="s">
        <v>400</v>
      </c>
      <c r="P133" s="3" t="s">
        <v>252</v>
      </c>
      <c r="Q133" t="s">
        <v>316</v>
      </c>
      <c r="R133" s="3" t="s">
        <v>67</v>
      </c>
      <c r="S133" s="3" t="s">
        <v>547</v>
      </c>
      <c r="T133" s="3" t="s">
        <v>548</v>
      </c>
      <c r="U133" s="3" t="s">
        <v>489</v>
      </c>
    </row>
    <row r="134" spans="1:21" ht="15">
      <c r="A134" s="47" t="s">
        <v>36</v>
      </c>
      <c r="B134" s="1" t="s">
        <v>14</v>
      </c>
      <c r="C134" s="2">
        <v>23</v>
      </c>
      <c r="D134" s="1" t="s">
        <v>15</v>
      </c>
      <c r="E134" s="3" t="s">
        <v>37</v>
      </c>
      <c r="F134" s="4">
        <v>230291</v>
      </c>
      <c r="G134" s="1" t="s">
        <v>527</v>
      </c>
      <c r="H134" s="1" t="s">
        <v>38</v>
      </c>
      <c r="I134" s="5" t="str">
        <f t="shared" si="10"/>
        <v>03</v>
      </c>
      <c r="J134" s="1" t="s">
        <v>18</v>
      </c>
      <c r="K134" s="6">
        <v>9998</v>
      </c>
      <c r="L134" s="6">
        <v>9998</v>
      </c>
      <c r="M134" s="7">
        <f>K134-L134</f>
        <v>0</v>
      </c>
      <c r="N134" s="7">
        <f t="shared" si="11"/>
        <v>9998</v>
      </c>
      <c r="O134" s="3" t="s">
        <v>39</v>
      </c>
      <c r="P134" s="3" t="s">
        <v>40</v>
      </c>
      <c r="Q134" t="s">
        <v>316</v>
      </c>
      <c r="R134" s="3" t="s">
        <v>21</v>
      </c>
      <c r="S134" s="3" t="s">
        <v>449</v>
      </c>
      <c r="T134" s="3">
        <v>832333335</v>
      </c>
      <c r="U134" s="3" t="s">
        <v>528</v>
      </c>
    </row>
    <row r="135" spans="1:21" ht="15">
      <c r="A135" s="47" t="s">
        <v>536</v>
      </c>
      <c r="B135" s="1" t="s">
        <v>135</v>
      </c>
      <c r="C135" s="2">
        <v>4</v>
      </c>
      <c r="D135" s="1" t="s">
        <v>15</v>
      </c>
      <c r="E135" s="3" t="s">
        <v>412</v>
      </c>
      <c r="F135" s="4">
        <v>41060</v>
      </c>
      <c r="G135" s="1" t="s">
        <v>623</v>
      </c>
      <c r="H135" s="1" t="s">
        <v>141</v>
      </c>
      <c r="I135" s="1" t="str">
        <f t="shared" si="10"/>
        <v>04</v>
      </c>
      <c r="J135" s="1" t="s">
        <v>115</v>
      </c>
      <c r="K135" s="6">
        <v>10000</v>
      </c>
      <c r="L135" s="6">
        <v>0</v>
      </c>
      <c r="M135" s="7">
        <f>K135-L135</f>
        <v>10000</v>
      </c>
      <c r="N135" s="7">
        <f t="shared" si="11"/>
        <v>10000</v>
      </c>
      <c r="O135" s="3" t="s">
        <v>142</v>
      </c>
      <c r="P135" s="3" t="s">
        <v>143</v>
      </c>
      <c r="Q135" t="s">
        <v>316</v>
      </c>
      <c r="R135" s="3" t="s">
        <v>67</v>
      </c>
      <c r="S135" s="3" t="s">
        <v>440</v>
      </c>
      <c r="T135" s="3">
        <v>364230110</v>
      </c>
      <c r="U135" s="3" t="s">
        <v>442</v>
      </c>
    </row>
    <row r="136" spans="1:21" ht="15">
      <c r="A136" s="47" t="s">
        <v>495</v>
      </c>
      <c r="B136" s="1" t="s">
        <v>89</v>
      </c>
      <c r="C136" s="2">
        <v>10</v>
      </c>
      <c r="D136" s="1" t="s">
        <v>15</v>
      </c>
      <c r="E136" s="3" t="s">
        <v>612</v>
      </c>
      <c r="F136" s="4">
        <v>100390</v>
      </c>
      <c r="G136" s="1" t="s">
        <v>527</v>
      </c>
      <c r="H136" s="1" t="s">
        <v>124</v>
      </c>
      <c r="I136" s="1" t="str">
        <f t="shared" si="10"/>
        <v>03</v>
      </c>
      <c r="J136" s="1" t="s">
        <v>92</v>
      </c>
      <c r="K136" s="6">
        <v>10000</v>
      </c>
      <c r="L136" s="6">
        <v>0</v>
      </c>
      <c r="M136" s="7">
        <f>K136-L136</f>
        <v>10000</v>
      </c>
      <c r="N136" s="7">
        <f t="shared" si="11"/>
        <v>10000</v>
      </c>
      <c r="O136" s="3" t="s">
        <v>125</v>
      </c>
      <c r="P136" s="3" t="s">
        <v>398</v>
      </c>
      <c r="Q136" t="s">
        <v>316</v>
      </c>
      <c r="R136" s="3" t="s">
        <v>67</v>
      </c>
      <c r="S136" s="3" t="s">
        <v>440</v>
      </c>
      <c r="T136" s="3" t="s">
        <v>613</v>
      </c>
      <c r="U136" s="3" t="s">
        <v>443</v>
      </c>
    </row>
    <row r="137" spans="1:21" ht="15">
      <c r="A137" s="47" t="s">
        <v>490</v>
      </c>
      <c r="B137" s="1" t="s">
        <v>335</v>
      </c>
      <c r="C137" s="2">
        <v>1</v>
      </c>
      <c r="D137" s="1" t="s">
        <v>15</v>
      </c>
      <c r="E137" s="3" t="s">
        <v>493</v>
      </c>
      <c r="F137" s="4">
        <v>10059</v>
      </c>
      <c r="G137" s="1">
        <v>200</v>
      </c>
      <c r="H137" s="1" t="s">
        <v>154</v>
      </c>
      <c r="I137" s="1" t="str">
        <f t="shared" si="10"/>
        <v>02</v>
      </c>
      <c r="J137" s="1" t="s">
        <v>216</v>
      </c>
      <c r="K137" s="6">
        <v>10000</v>
      </c>
      <c r="L137" s="6">
        <v>0</v>
      </c>
      <c r="M137" s="7">
        <f>K137-L137</f>
        <v>10000</v>
      </c>
      <c r="N137" s="7">
        <f t="shared" si="11"/>
        <v>10000</v>
      </c>
      <c r="O137" s="3" t="s">
        <v>494</v>
      </c>
      <c r="P137" s="3" t="s">
        <v>290</v>
      </c>
      <c r="Q137" t="s">
        <v>316</v>
      </c>
      <c r="R137" s="3" t="s">
        <v>67</v>
      </c>
      <c r="S137" s="3" t="s">
        <v>469</v>
      </c>
      <c r="T137" s="3" t="s">
        <v>472</v>
      </c>
      <c r="U137" s="3" t="s">
        <v>646</v>
      </c>
    </row>
    <row r="138" spans="1:21" ht="15">
      <c r="A138" s="47" t="s">
        <v>546</v>
      </c>
      <c r="B138" s="1" t="s">
        <v>248</v>
      </c>
      <c r="C138" s="2">
        <v>16</v>
      </c>
      <c r="D138" s="1" t="s">
        <v>15</v>
      </c>
      <c r="E138" s="3" t="s">
        <v>256</v>
      </c>
      <c r="F138" s="4">
        <v>169137</v>
      </c>
      <c r="G138" s="1" t="s">
        <v>527</v>
      </c>
      <c r="H138" s="1" t="s">
        <v>254</v>
      </c>
      <c r="I138" s="5" t="str">
        <f t="shared" si="10"/>
        <v>03</v>
      </c>
      <c r="J138" s="1" t="s">
        <v>250</v>
      </c>
      <c r="K138" s="6"/>
      <c r="L138" s="6">
        <f>3200+2695+4795</f>
        <v>10690</v>
      </c>
      <c r="M138" s="7">
        <v>0</v>
      </c>
      <c r="N138" s="7">
        <f t="shared" si="11"/>
        <v>10690</v>
      </c>
      <c r="O138" s="3" t="s">
        <v>255</v>
      </c>
      <c r="P138" s="3" t="s">
        <v>252</v>
      </c>
      <c r="Q138" t="s">
        <v>316</v>
      </c>
      <c r="R138" s="3" t="s">
        <v>67</v>
      </c>
      <c r="S138" s="3" t="s">
        <v>547</v>
      </c>
      <c r="T138" s="3" t="s">
        <v>548</v>
      </c>
      <c r="U138" s="3" t="s">
        <v>489</v>
      </c>
    </row>
    <row r="139" spans="1:21" ht="15">
      <c r="A139" s="47" t="s">
        <v>543</v>
      </c>
      <c r="B139" s="1" t="s">
        <v>82</v>
      </c>
      <c r="C139" s="2">
        <v>13</v>
      </c>
      <c r="D139" s="1" t="s">
        <v>15</v>
      </c>
      <c r="E139" s="3" t="s">
        <v>218</v>
      </c>
      <c r="F139" s="4">
        <v>132221</v>
      </c>
      <c r="G139" s="1" t="s">
        <v>527</v>
      </c>
      <c r="H139" s="1" t="s">
        <v>24</v>
      </c>
      <c r="I139" s="5" t="str">
        <f t="shared" si="10"/>
        <v>03</v>
      </c>
      <c r="J139" s="1" t="s">
        <v>84</v>
      </c>
      <c r="K139" s="6">
        <v>11000</v>
      </c>
      <c r="L139" s="6">
        <v>0</v>
      </c>
      <c r="M139" s="7">
        <f aca="true" t="shared" si="12" ref="M139:M144">K139-L139</f>
        <v>11000</v>
      </c>
      <c r="N139" s="7">
        <f t="shared" si="11"/>
        <v>11000</v>
      </c>
      <c r="O139" s="3" t="s">
        <v>219</v>
      </c>
      <c r="P139" s="3" t="s">
        <v>146</v>
      </c>
      <c r="Q139" t="s">
        <v>316</v>
      </c>
      <c r="R139" s="3" t="s">
        <v>67</v>
      </c>
      <c r="S139" s="3" t="s">
        <v>449</v>
      </c>
      <c r="T139" s="3">
        <v>231516968</v>
      </c>
      <c r="U139" s="3" t="s">
        <v>450</v>
      </c>
    </row>
    <row r="140" spans="1:21" ht="15">
      <c r="A140" s="47" t="s">
        <v>62</v>
      </c>
      <c r="B140" s="1" t="s">
        <v>63</v>
      </c>
      <c r="C140" s="2">
        <v>12</v>
      </c>
      <c r="D140" s="1" t="s">
        <v>15</v>
      </c>
      <c r="E140" s="3" t="s">
        <v>68</v>
      </c>
      <c r="F140" s="4">
        <v>120939</v>
      </c>
      <c r="G140" s="1" t="s">
        <v>527</v>
      </c>
      <c r="H140" s="1" t="s">
        <v>46</v>
      </c>
      <c r="I140" s="5" t="str">
        <f t="shared" si="10"/>
        <v>03</v>
      </c>
      <c r="J140" s="1" t="s">
        <v>65</v>
      </c>
      <c r="K140" s="6">
        <v>11193</v>
      </c>
      <c r="L140" s="6">
        <v>0</v>
      </c>
      <c r="M140" s="7">
        <f t="shared" si="12"/>
        <v>11193</v>
      </c>
      <c r="N140" s="7">
        <f t="shared" si="11"/>
        <v>11193</v>
      </c>
      <c r="O140" s="3" t="s">
        <v>69</v>
      </c>
      <c r="P140" s="3" t="s">
        <v>70</v>
      </c>
      <c r="Q140" t="s">
        <v>316</v>
      </c>
      <c r="R140" s="3" t="s">
        <v>67</v>
      </c>
      <c r="S140" s="3" t="s">
        <v>440</v>
      </c>
      <c r="T140" s="3">
        <v>231468619</v>
      </c>
      <c r="U140" s="3" t="s">
        <v>443</v>
      </c>
    </row>
    <row r="141" spans="1:21" ht="15">
      <c r="A141" s="47" t="s">
        <v>543</v>
      </c>
      <c r="B141" s="1" t="s">
        <v>343</v>
      </c>
      <c r="C141" s="2">
        <v>28</v>
      </c>
      <c r="D141" s="1" t="s">
        <v>344</v>
      </c>
      <c r="E141" s="3" t="s">
        <v>385</v>
      </c>
      <c r="F141" s="4">
        <v>284950</v>
      </c>
      <c r="G141" s="1" t="s">
        <v>527</v>
      </c>
      <c r="H141" s="1" t="s">
        <v>29</v>
      </c>
      <c r="I141" s="1" t="str">
        <f t="shared" si="10"/>
        <v>03</v>
      </c>
      <c r="J141" s="1" t="s">
        <v>346</v>
      </c>
      <c r="K141" s="6">
        <v>11318</v>
      </c>
      <c r="L141" s="6">
        <v>0</v>
      </c>
      <c r="M141" s="7">
        <f t="shared" si="12"/>
        <v>11318</v>
      </c>
      <c r="N141" s="7">
        <f t="shared" si="11"/>
        <v>11318</v>
      </c>
      <c r="O141" s="3" t="s">
        <v>108</v>
      </c>
      <c r="P141" s="3" t="s">
        <v>43</v>
      </c>
      <c r="Q141" t="s">
        <v>316</v>
      </c>
      <c r="R141" s="3" t="s">
        <v>21</v>
      </c>
      <c r="S141" s="3" t="s">
        <v>440</v>
      </c>
      <c r="T141" s="3" t="s">
        <v>484</v>
      </c>
      <c r="U141" s="3" t="s">
        <v>443</v>
      </c>
    </row>
    <row r="142" spans="1:21" ht="15">
      <c r="A142" s="47" t="s">
        <v>451</v>
      </c>
      <c r="B142" s="1" t="s">
        <v>200</v>
      </c>
      <c r="C142" s="2">
        <v>11</v>
      </c>
      <c r="D142" s="1" t="s">
        <v>15</v>
      </c>
      <c r="E142" s="3" t="s">
        <v>268</v>
      </c>
      <c r="F142" s="4">
        <v>111326</v>
      </c>
      <c r="G142" s="1" t="s">
        <v>527</v>
      </c>
      <c r="H142" s="1" t="s">
        <v>17</v>
      </c>
      <c r="I142" s="5" t="str">
        <f t="shared" si="10"/>
        <v>03</v>
      </c>
      <c r="J142" s="1" t="s">
        <v>74</v>
      </c>
      <c r="K142" s="6">
        <v>12655.56</v>
      </c>
      <c r="L142" s="6">
        <v>0</v>
      </c>
      <c r="M142" s="7">
        <f t="shared" si="12"/>
        <v>12655.56</v>
      </c>
      <c r="N142" s="7">
        <f t="shared" si="11"/>
        <v>12655.56</v>
      </c>
      <c r="O142" s="3" t="s">
        <v>269</v>
      </c>
      <c r="P142" s="3" t="s">
        <v>270</v>
      </c>
      <c r="Q142" t="s">
        <v>316</v>
      </c>
      <c r="R142" s="3" t="s">
        <v>67</v>
      </c>
      <c r="S142" s="3" t="s">
        <v>440</v>
      </c>
      <c r="T142" s="3">
        <v>232942737</v>
      </c>
      <c r="U142" s="3" t="s">
        <v>443</v>
      </c>
    </row>
    <row r="143" spans="1:21" ht="15">
      <c r="A143" s="47" t="s">
        <v>453</v>
      </c>
      <c r="B143" s="1" t="s">
        <v>89</v>
      </c>
      <c r="C143" s="2">
        <v>10</v>
      </c>
      <c r="D143" s="1" t="s">
        <v>15</v>
      </c>
      <c r="E143" s="3" t="s">
        <v>658</v>
      </c>
      <c r="F143" s="4">
        <v>100390</v>
      </c>
      <c r="G143" s="1" t="s">
        <v>623</v>
      </c>
      <c r="H143" s="1" t="s">
        <v>655</v>
      </c>
      <c r="I143" s="1" t="str">
        <f t="shared" si="10"/>
        <v>04</v>
      </c>
      <c r="J143" s="1" t="s">
        <v>92</v>
      </c>
      <c r="K143" s="6">
        <v>12668.8</v>
      </c>
      <c r="L143" s="6">
        <v>0</v>
      </c>
      <c r="M143" s="7">
        <f t="shared" si="12"/>
        <v>12668.8</v>
      </c>
      <c r="N143" s="7">
        <f t="shared" si="11"/>
        <v>12668.8</v>
      </c>
      <c r="O143" s="3" t="s">
        <v>659</v>
      </c>
      <c r="P143" s="3" t="s">
        <v>518</v>
      </c>
      <c r="Q143" t="s">
        <v>316</v>
      </c>
      <c r="R143" s="3" t="s">
        <v>67</v>
      </c>
      <c r="S143" s="3" t="s">
        <v>440</v>
      </c>
      <c r="T143" s="3">
        <v>382902424</v>
      </c>
      <c r="U143" s="3" t="s">
        <v>443</v>
      </c>
    </row>
    <row r="144" spans="1:21" ht="15">
      <c r="A144" s="47" t="s">
        <v>531</v>
      </c>
      <c r="B144" s="1" t="s">
        <v>343</v>
      </c>
      <c r="C144" s="2">
        <v>28</v>
      </c>
      <c r="D144" s="1" t="s">
        <v>344</v>
      </c>
      <c r="E144" s="3" t="s">
        <v>560</v>
      </c>
      <c r="F144" s="4">
        <v>281254</v>
      </c>
      <c r="G144" s="1" t="s">
        <v>527</v>
      </c>
      <c r="H144" s="1" t="s">
        <v>46</v>
      </c>
      <c r="I144" s="1" t="str">
        <f t="shared" si="10"/>
        <v>03</v>
      </c>
      <c r="J144" s="1" t="s">
        <v>346</v>
      </c>
      <c r="K144" s="6">
        <v>12915</v>
      </c>
      <c r="L144" s="6">
        <v>0</v>
      </c>
      <c r="M144" s="7">
        <f t="shared" si="12"/>
        <v>12915</v>
      </c>
      <c r="N144" s="7">
        <f t="shared" si="11"/>
        <v>12915</v>
      </c>
      <c r="O144" s="3" t="s">
        <v>145</v>
      </c>
      <c r="P144" s="3" t="s">
        <v>561</v>
      </c>
      <c r="Q144" t="s">
        <v>316</v>
      </c>
      <c r="R144" s="3" t="s">
        <v>67</v>
      </c>
      <c r="S144" s="3" t="s">
        <v>440</v>
      </c>
      <c r="T144" s="3">
        <v>231468619</v>
      </c>
      <c r="U144" s="3" t="s">
        <v>443</v>
      </c>
    </row>
    <row r="145" spans="1:21" ht="15">
      <c r="A145" s="47" t="s">
        <v>457</v>
      </c>
      <c r="B145" s="1" t="s">
        <v>14</v>
      </c>
      <c r="C145" s="2">
        <v>23</v>
      </c>
      <c r="D145" s="1" t="s">
        <v>15</v>
      </c>
      <c r="E145" s="3" t="s">
        <v>602</v>
      </c>
      <c r="F145" s="4">
        <v>230061</v>
      </c>
      <c r="G145" s="1" t="s">
        <v>527</v>
      </c>
      <c r="H145" s="1" t="s">
        <v>29</v>
      </c>
      <c r="I145" s="1" t="str">
        <f t="shared" si="10"/>
        <v>03</v>
      </c>
      <c r="J145" s="1" t="s">
        <v>115</v>
      </c>
      <c r="K145" s="6">
        <v>0</v>
      </c>
      <c r="L145" s="6">
        <v>13976</v>
      </c>
      <c r="M145" s="7">
        <v>0</v>
      </c>
      <c r="N145" s="7">
        <f t="shared" si="11"/>
        <v>13976</v>
      </c>
      <c r="O145" s="3" t="s">
        <v>603</v>
      </c>
      <c r="P145" s="3" t="s">
        <v>601</v>
      </c>
      <c r="Q145" t="s">
        <v>316</v>
      </c>
      <c r="R145" s="3" t="s">
        <v>67</v>
      </c>
      <c r="S145" s="3" t="s">
        <v>440</v>
      </c>
      <c r="T145" s="3">
        <v>581853319</v>
      </c>
      <c r="U145" s="3" t="s">
        <v>443</v>
      </c>
    </row>
    <row r="146" spans="1:21" ht="15">
      <c r="A146" s="47" t="s">
        <v>544</v>
      </c>
      <c r="B146" s="1" t="s">
        <v>89</v>
      </c>
      <c r="C146" s="2">
        <v>10</v>
      </c>
      <c r="D146" s="1" t="s">
        <v>15</v>
      </c>
      <c r="E146" s="3" t="s">
        <v>225</v>
      </c>
      <c r="F146" s="4">
        <v>100390</v>
      </c>
      <c r="G146" s="1" t="s">
        <v>527</v>
      </c>
      <c r="H146" s="1" t="s">
        <v>24</v>
      </c>
      <c r="I146" s="5" t="str">
        <f t="shared" si="10"/>
        <v>03</v>
      </c>
      <c r="J146" s="1" t="s">
        <v>92</v>
      </c>
      <c r="K146" s="6">
        <v>14360.9</v>
      </c>
      <c r="L146" s="6">
        <v>0</v>
      </c>
      <c r="M146" s="7">
        <f>K146-L146</f>
        <v>14360.9</v>
      </c>
      <c r="N146" s="7">
        <f t="shared" si="11"/>
        <v>14360.9</v>
      </c>
      <c r="O146" s="3" t="s">
        <v>226</v>
      </c>
      <c r="P146" s="3" t="s">
        <v>227</v>
      </c>
      <c r="Q146" t="s">
        <v>316</v>
      </c>
      <c r="R146" s="3" t="s">
        <v>67</v>
      </c>
      <c r="S146" s="3" t="s">
        <v>545</v>
      </c>
      <c r="T146" s="3">
        <v>233067603</v>
      </c>
      <c r="U146" s="3" t="s">
        <v>450</v>
      </c>
    </row>
    <row r="147" spans="1:21" ht="15">
      <c r="A147" s="47" t="s">
        <v>322</v>
      </c>
      <c r="B147" s="1" t="s">
        <v>200</v>
      </c>
      <c r="C147" s="2">
        <v>11</v>
      </c>
      <c r="D147" s="1" t="s">
        <v>15</v>
      </c>
      <c r="E147" s="3" t="s">
        <v>388</v>
      </c>
      <c r="F147" s="4">
        <v>111326</v>
      </c>
      <c r="G147" s="1" t="s">
        <v>527</v>
      </c>
      <c r="H147" s="1" t="s">
        <v>29</v>
      </c>
      <c r="I147" s="1" t="str">
        <f t="shared" si="10"/>
        <v>03</v>
      </c>
      <c r="J147" s="1" t="s">
        <v>74</v>
      </c>
      <c r="K147" s="6">
        <v>14388</v>
      </c>
      <c r="L147" s="6">
        <v>0</v>
      </c>
      <c r="M147" s="7">
        <f>K147-L147</f>
        <v>14388</v>
      </c>
      <c r="N147" s="7">
        <f t="shared" si="11"/>
        <v>14388</v>
      </c>
      <c r="O147" s="3" t="s">
        <v>108</v>
      </c>
      <c r="P147" s="3" t="s">
        <v>43</v>
      </c>
      <c r="Q147" t="s">
        <v>316</v>
      </c>
      <c r="R147" s="3" t="s">
        <v>67</v>
      </c>
      <c r="S147" s="3" t="s">
        <v>440</v>
      </c>
      <c r="T147" s="3" t="s">
        <v>484</v>
      </c>
      <c r="U147" s="3" t="s">
        <v>443</v>
      </c>
    </row>
    <row r="148" spans="1:21" ht="15">
      <c r="A148" s="47" t="s">
        <v>457</v>
      </c>
      <c r="B148" s="1" t="s">
        <v>89</v>
      </c>
      <c r="C148" s="2">
        <v>10</v>
      </c>
      <c r="D148" s="1" t="s">
        <v>15</v>
      </c>
      <c r="E148" s="3" t="s">
        <v>599</v>
      </c>
      <c r="F148" s="4">
        <v>100390</v>
      </c>
      <c r="G148" s="1" t="s">
        <v>527</v>
      </c>
      <c r="H148" s="1" t="s">
        <v>29</v>
      </c>
      <c r="I148" s="1" t="str">
        <f t="shared" si="10"/>
        <v>03</v>
      </c>
      <c r="J148" s="1" t="s">
        <v>92</v>
      </c>
      <c r="K148" s="6">
        <v>14580</v>
      </c>
      <c r="L148" s="6">
        <v>0</v>
      </c>
      <c r="M148" s="7">
        <f>K148-L148</f>
        <v>14580</v>
      </c>
      <c r="N148" s="7">
        <f t="shared" si="11"/>
        <v>14580</v>
      </c>
      <c r="O148" s="3" t="s">
        <v>600</v>
      </c>
      <c r="P148" s="3" t="s">
        <v>601</v>
      </c>
      <c r="Q148" t="s">
        <v>316</v>
      </c>
      <c r="R148" s="3" t="s">
        <v>67</v>
      </c>
      <c r="S148" s="3" t="s">
        <v>440</v>
      </c>
      <c r="T148" s="3">
        <v>581853319</v>
      </c>
      <c r="U148" s="3" t="s">
        <v>443</v>
      </c>
    </row>
    <row r="149" spans="1:21" ht="15">
      <c r="A149" s="47" t="s">
        <v>53</v>
      </c>
      <c r="B149" s="1" t="s">
        <v>14</v>
      </c>
      <c r="C149" s="2">
        <v>23</v>
      </c>
      <c r="D149" s="1" t="s">
        <v>15</v>
      </c>
      <c r="E149" s="3" t="s">
        <v>54</v>
      </c>
      <c r="F149" s="4">
        <v>230291</v>
      </c>
      <c r="G149" s="1" t="s">
        <v>527</v>
      </c>
      <c r="H149" s="1" t="s">
        <v>29</v>
      </c>
      <c r="I149" s="5" t="str">
        <f t="shared" si="10"/>
        <v>03</v>
      </c>
      <c r="J149" s="1" t="s">
        <v>18</v>
      </c>
      <c r="K149" s="6">
        <v>14835</v>
      </c>
      <c r="L149" s="6">
        <v>0</v>
      </c>
      <c r="M149" s="7">
        <f>K149-L149</f>
        <v>14835</v>
      </c>
      <c r="N149" s="7">
        <f t="shared" si="11"/>
        <v>14835</v>
      </c>
      <c r="O149" s="3" t="s">
        <v>55</v>
      </c>
      <c r="P149" s="3" t="s">
        <v>52</v>
      </c>
      <c r="Q149" t="s">
        <v>316</v>
      </c>
      <c r="R149" s="3" t="s">
        <v>21</v>
      </c>
      <c r="S149" s="3" t="s">
        <v>449</v>
      </c>
      <c r="T149" s="3">
        <v>251624369</v>
      </c>
      <c r="U149" s="3" t="s">
        <v>450</v>
      </c>
    </row>
    <row r="150" spans="1:21" ht="15">
      <c r="A150" s="47" t="s">
        <v>322</v>
      </c>
      <c r="B150" s="1" t="s">
        <v>14</v>
      </c>
      <c r="C150" s="2">
        <v>23</v>
      </c>
      <c r="D150" s="1" t="s">
        <v>15</v>
      </c>
      <c r="E150" s="3" t="s">
        <v>323</v>
      </c>
      <c r="F150" s="4">
        <v>230061</v>
      </c>
      <c r="G150" s="1">
        <v>200</v>
      </c>
      <c r="H150" s="1" t="s">
        <v>324</v>
      </c>
      <c r="I150" s="1" t="str">
        <f t="shared" si="10"/>
        <v>02</v>
      </c>
      <c r="J150" s="1" t="s">
        <v>115</v>
      </c>
      <c r="K150" s="6">
        <v>0</v>
      </c>
      <c r="L150" s="6">
        <v>14850</v>
      </c>
      <c r="M150" s="7">
        <v>0</v>
      </c>
      <c r="N150" s="7">
        <f t="shared" si="11"/>
        <v>14850</v>
      </c>
      <c r="O150" s="3" t="s">
        <v>325</v>
      </c>
      <c r="P150" s="3" t="s">
        <v>326</v>
      </c>
      <c r="Q150" t="s">
        <v>316</v>
      </c>
      <c r="R150" s="3" t="s">
        <v>67</v>
      </c>
      <c r="S150" s="3" t="s">
        <v>434</v>
      </c>
      <c r="T150" s="3">
        <v>363642294</v>
      </c>
      <c r="U150" s="3" t="s">
        <v>443</v>
      </c>
    </row>
    <row r="151" spans="1:21" ht="15">
      <c r="A151" s="47" t="s">
        <v>444</v>
      </c>
      <c r="B151" s="1" t="s">
        <v>89</v>
      </c>
      <c r="C151" s="2">
        <v>10</v>
      </c>
      <c r="D151" s="1" t="s">
        <v>15</v>
      </c>
      <c r="E151" s="3" t="s">
        <v>445</v>
      </c>
      <c r="F151" s="4">
        <v>100390</v>
      </c>
      <c r="G151" s="1">
        <v>200</v>
      </c>
      <c r="H151" s="1" t="s">
        <v>446</v>
      </c>
      <c r="I151" s="1" t="str">
        <f t="shared" si="10"/>
        <v>02</v>
      </c>
      <c r="J151" s="1" t="s">
        <v>92</v>
      </c>
      <c r="K151" s="6">
        <v>0</v>
      </c>
      <c r="L151" s="6">
        <v>15250</v>
      </c>
      <c r="M151" s="7">
        <v>0</v>
      </c>
      <c r="N151" s="7">
        <f t="shared" si="11"/>
        <v>15250</v>
      </c>
      <c r="O151" s="3" t="s">
        <v>447</v>
      </c>
      <c r="P151" s="3" t="s">
        <v>448</v>
      </c>
      <c r="Q151" t="s">
        <v>316</v>
      </c>
      <c r="R151" s="3" t="s">
        <v>67</v>
      </c>
      <c r="S151" s="3" t="s">
        <v>434</v>
      </c>
      <c r="T151" s="3"/>
      <c r="U151" s="3" t="s">
        <v>664</v>
      </c>
    </row>
    <row r="152" spans="1:21" ht="15">
      <c r="A152" s="47" t="s">
        <v>544</v>
      </c>
      <c r="B152" s="1" t="s">
        <v>82</v>
      </c>
      <c r="C152" s="2">
        <v>13</v>
      </c>
      <c r="D152" s="1" t="s">
        <v>15</v>
      </c>
      <c r="E152" s="3" t="s">
        <v>231</v>
      </c>
      <c r="F152" s="4">
        <v>132221</v>
      </c>
      <c r="G152" s="1" t="s">
        <v>527</v>
      </c>
      <c r="H152" s="1" t="s">
        <v>46</v>
      </c>
      <c r="I152" s="5" t="str">
        <f t="shared" si="10"/>
        <v>03</v>
      </c>
      <c r="J152" s="1" t="s">
        <v>84</v>
      </c>
      <c r="K152" s="6">
        <v>16830</v>
      </c>
      <c r="L152" s="6">
        <v>0</v>
      </c>
      <c r="M152" s="7">
        <f>K152-L152</f>
        <v>16830</v>
      </c>
      <c r="N152" s="7">
        <f t="shared" si="11"/>
        <v>16830</v>
      </c>
      <c r="O152" s="3" t="s">
        <v>232</v>
      </c>
      <c r="P152" s="3" t="s">
        <v>233</v>
      </c>
      <c r="Q152" t="s">
        <v>316</v>
      </c>
      <c r="R152" s="3" t="s">
        <v>67</v>
      </c>
      <c r="S152" s="3" t="s">
        <v>556</v>
      </c>
      <c r="T152" s="3">
        <v>521152883</v>
      </c>
      <c r="U152" s="3" t="s">
        <v>450</v>
      </c>
    </row>
    <row r="153" spans="1:21" ht="15">
      <c r="A153" s="47" t="s">
        <v>62</v>
      </c>
      <c r="B153" s="1" t="s">
        <v>63</v>
      </c>
      <c r="C153" s="2">
        <v>12</v>
      </c>
      <c r="D153" s="1" t="s">
        <v>15</v>
      </c>
      <c r="E153" s="3" t="s">
        <v>64</v>
      </c>
      <c r="F153" s="4">
        <v>120939</v>
      </c>
      <c r="G153" s="1" t="s">
        <v>527</v>
      </c>
      <c r="H153" s="1" t="s">
        <v>24</v>
      </c>
      <c r="I153" s="5" t="str">
        <f t="shared" si="10"/>
        <v>03</v>
      </c>
      <c r="J153" s="1" t="s">
        <v>65</v>
      </c>
      <c r="K153" s="6">
        <v>17400</v>
      </c>
      <c r="L153" s="6">
        <v>0</v>
      </c>
      <c r="M153" s="7">
        <f>K153-L153</f>
        <v>17400</v>
      </c>
      <c r="N153" s="7">
        <f t="shared" si="11"/>
        <v>17400</v>
      </c>
      <c r="O153" s="3" t="s">
        <v>66</v>
      </c>
      <c r="P153" s="3" t="s">
        <v>26</v>
      </c>
      <c r="Q153" t="s">
        <v>316</v>
      </c>
      <c r="R153" s="3" t="s">
        <v>67</v>
      </c>
      <c r="S153" s="3" t="s">
        <v>449</v>
      </c>
      <c r="T153" s="3">
        <v>362559290</v>
      </c>
      <c r="U153" s="3" t="s">
        <v>538</v>
      </c>
    </row>
    <row r="154" spans="1:21" ht="15">
      <c r="A154" s="47" t="s">
        <v>147</v>
      </c>
      <c r="B154" s="1" t="s">
        <v>343</v>
      </c>
      <c r="C154" s="2">
        <v>28</v>
      </c>
      <c r="D154" s="1" t="s">
        <v>344</v>
      </c>
      <c r="E154" s="3" t="s">
        <v>366</v>
      </c>
      <c r="F154" s="4">
        <v>284950</v>
      </c>
      <c r="G154" s="1" t="s">
        <v>527</v>
      </c>
      <c r="H154" s="1" t="s">
        <v>46</v>
      </c>
      <c r="I154" s="1" t="str">
        <f t="shared" si="10"/>
        <v>03</v>
      </c>
      <c r="J154" s="1" t="s">
        <v>346</v>
      </c>
      <c r="K154" s="6">
        <v>18500</v>
      </c>
      <c r="L154" s="6">
        <v>0</v>
      </c>
      <c r="M154" s="7">
        <f>K154-L154</f>
        <v>18500</v>
      </c>
      <c r="N154" s="7">
        <f t="shared" si="11"/>
        <v>18500</v>
      </c>
      <c r="O154" s="3" t="s">
        <v>364</v>
      </c>
      <c r="P154" s="3" t="s">
        <v>48</v>
      </c>
      <c r="Q154" t="s">
        <v>316</v>
      </c>
      <c r="R154" s="3" t="s">
        <v>21</v>
      </c>
      <c r="S154" s="3" t="s">
        <v>440</v>
      </c>
      <c r="T154" s="3">
        <v>471321588</v>
      </c>
      <c r="U154" s="3" t="s">
        <v>442</v>
      </c>
    </row>
    <row r="155" spans="1:21" ht="15">
      <c r="A155" s="47" t="s">
        <v>22</v>
      </c>
      <c r="B155" s="1" t="s">
        <v>14</v>
      </c>
      <c r="C155" s="2">
        <v>23</v>
      </c>
      <c r="D155" s="1" t="s">
        <v>15</v>
      </c>
      <c r="E155" s="3" t="s">
        <v>23</v>
      </c>
      <c r="F155" s="4">
        <v>230291</v>
      </c>
      <c r="G155" s="1" t="s">
        <v>527</v>
      </c>
      <c r="H155" s="1" t="s">
        <v>24</v>
      </c>
      <c r="I155" s="5" t="str">
        <f t="shared" si="10"/>
        <v>03</v>
      </c>
      <c r="J155" s="1" t="s">
        <v>18</v>
      </c>
      <c r="K155" s="6">
        <v>19200</v>
      </c>
      <c r="L155" s="6">
        <v>19200</v>
      </c>
      <c r="M155" s="7">
        <f>K155-L155</f>
        <v>0</v>
      </c>
      <c r="N155" s="7">
        <f t="shared" si="11"/>
        <v>19200</v>
      </c>
      <c r="O155" s="3" t="s">
        <v>25</v>
      </c>
      <c r="P155" s="3" t="s">
        <v>26</v>
      </c>
      <c r="Q155" t="s">
        <v>316</v>
      </c>
      <c r="R155" s="3" t="s">
        <v>21</v>
      </c>
      <c r="S155" s="3" t="s">
        <v>449</v>
      </c>
      <c r="T155" s="3">
        <v>362559290</v>
      </c>
      <c r="U155" s="3" t="s">
        <v>538</v>
      </c>
    </row>
    <row r="156" spans="1:21" ht="15">
      <c r="A156" s="47" t="s">
        <v>457</v>
      </c>
      <c r="B156" s="1" t="s">
        <v>14</v>
      </c>
      <c r="C156" s="2">
        <v>23</v>
      </c>
      <c r="D156" s="1" t="s">
        <v>15</v>
      </c>
      <c r="E156" s="3" t="s">
        <v>604</v>
      </c>
      <c r="F156" s="4">
        <v>230061</v>
      </c>
      <c r="G156" s="1" t="s">
        <v>527</v>
      </c>
      <c r="H156" s="1" t="s">
        <v>29</v>
      </c>
      <c r="I156" s="1" t="str">
        <f t="shared" si="10"/>
        <v>03</v>
      </c>
      <c r="J156" s="1" t="s">
        <v>115</v>
      </c>
      <c r="K156" s="6">
        <v>0</v>
      </c>
      <c r="L156" s="6">
        <v>19272</v>
      </c>
      <c r="M156" s="7">
        <v>0</v>
      </c>
      <c r="N156" s="7">
        <f t="shared" si="11"/>
        <v>19272</v>
      </c>
      <c r="O156" s="3" t="s">
        <v>605</v>
      </c>
      <c r="P156" s="3" t="s">
        <v>601</v>
      </c>
      <c r="Q156" t="s">
        <v>316</v>
      </c>
      <c r="R156" s="3" t="s">
        <v>67</v>
      </c>
      <c r="S156" s="3" t="s">
        <v>440</v>
      </c>
      <c r="T156" s="3">
        <v>581853319</v>
      </c>
      <c r="U156" s="3" t="s">
        <v>443</v>
      </c>
    </row>
    <row r="157" spans="1:21" ht="15">
      <c r="A157" s="47" t="s">
        <v>157</v>
      </c>
      <c r="B157" s="1" t="s">
        <v>63</v>
      </c>
      <c r="C157" s="2">
        <v>12</v>
      </c>
      <c r="D157" s="1" t="s">
        <v>15</v>
      </c>
      <c r="E157" s="3" t="s">
        <v>165</v>
      </c>
      <c r="F157" s="4">
        <v>120939</v>
      </c>
      <c r="G157" s="1" t="s">
        <v>527</v>
      </c>
      <c r="H157" s="1" t="s">
        <v>29</v>
      </c>
      <c r="I157" s="5" t="str">
        <f t="shared" si="10"/>
        <v>03</v>
      </c>
      <c r="J157" s="1" t="s">
        <v>65</v>
      </c>
      <c r="K157" s="6">
        <v>19380</v>
      </c>
      <c r="L157" s="6">
        <v>0</v>
      </c>
      <c r="M157" s="7">
        <f>K157-L157</f>
        <v>19380</v>
      </c>
      <c r="N157" s="7">
        <f t="shared" si="11"/>
        <v>19380</v>
      </c>
      <c r="O157" s="3" t="s">
        <v>98</v>
      </c>
      <c r="P157" s="3" t="s">
        <v>43</v>
      </c>
      <c r="Q157" t="s">
        <v>316</v>
      </c>
      <c r="R157" s="3" t="s">
        <v>67</v>
      </c>
      <c r="S157" s="3" t="s">
        <v>440</v>
      </c>
      <c r="T157" s="3" t="s">
        <v>484</v>
      </c>
      <c r="U157" s="3" t="s">
        <v>443</v>
      </c>
    </row>
    <row r="158" spans="1:21" ht="15">
      <c r="A158" s="47" t="s">
        <v>429</v>
      </c>
      <c r="B158" s="1" t="s">
        <v>177</v>
      </c>
      <c r="C158" s="2">
        <v>20</v>
      </c>
      <c r="D158" s="1" t="s">
        <v>15</v>
      </c>
      <c r="E158" s="3" t="s">
        <v>435</v>
      </c>
      <c r="F158" s="4">
        <v>205329</v>
      </c>
      <c r="G158" s="1">
        <v>200</v>
      </c>
      <c r="H158" s="1" t="s">
        <v>431</v>
      </c>
      <c r="I158" s="1" t="str">
        <f t="shared" si="10"/>
        <v>02</v>
      </c>
      <c r="J158" s="1" t="s">
        <v>179</v>
      </c>
      <c r="K158" s="6">
        <v>0</v>
      </c>
      <c r="L158" s="6">
        <f>8330+4552.59+2585.63+4067</f>
        <v>19535.22</v>
      </c>
      <c r="M158" s="7">
        <v>0</v>
      </c>
      <c r="N158" s="7">
        <f t="shared" si="11"/>
        <v>19535.22</v>
      </c>
      <c r="O158" s="3" t="s">
        <v>436</v>
      </c>
      <c r="P158" s="3" t="s">
        <v>433</v>
      </c>
      <c r="Q158" t="s">
        <v>316</v>
      </c>
      <c r="R158" s="3" t="s">
        <v>67</v>
      </c>
      <c r="S158" s="3" t="s">
        <v>434</v>
      </c>
      <c r="T158" s="3"/>
      <c r="U158" s="3" t="s">
        <v>664</v>
      </c>
    </row>
    <row r="159" spans="1:21" ht="15">
      <c r="A159" s="47" t="s">
        <v>451</v>
      </c>
      <c r="B159" s="1" t="s">
        <v>89</v>
      </c>
      <c r="C159" s="2">
        <v>10</v>
      </c>
      <c r="D159" s="1" t="s">
        <v>15</v>
      </c>
      <c r="E159" s="3" t="s">
        <v>262</v>
      </c>
      <c r="F159" s="4">
        <v>100390</v>
      </c>
      <c r="G159" s="1">
        <v>200</v>
      </c>
      <c r="H159" s="1" t="s">
        <v>120</v>
      </c>
      <c r="I159" s="5" t="str">
        <f t="shared" si="10"/>
        <v>02</v>
      </c>
      <c r="J159" s="1" t="s">
        <v>92</v>
      </c>
      <c r="K159" s="6">
        <v>19550</v>
      </c>
      <c r="L159" s="6">
        <v>19550</v>
      </c>
      <c r="M159" s="7">
        <f>K159-L159</f>
        <v>0</v>
      </c>
      <c r="N159" s="7">
        <f t="shared" si="11"/>
        <v>19550</v>
      </c>
      <c r="O159" s="3" t="s">
        <v>263</v>
      </c>
      <c r="P159" s="3" t="s">
        <v>264</v>
      </c>
      <c r="Q159" t="s">
        <v>316</v>
      </c>
      <c r="R159" s="3" t="s">
        <v>67</v>
      </c>
      <c r="S159" s="3" t="s">
        <v>440</v>
      </c>
      <c r="T159" s="3">
        <v>233038569</v>
      </c>
      <c r="U159" s="3" t="s">
        <v>443</v>
      </c>
    </row>
    <row r="160" spans="1:21" ht="15">
      <c r="A160" s="47" t="s">
        <v>477</v>
      </c>
      <c r="B160" s="1" t="s">
        <v>14</v>
      </c>
      <c r="C160" s="2">
        <v>23</v>
      </c>
      <c r="D160" s="1" t="s">
        <v>15</v>
      </c>
      <c r="E160" s="3" t="s">
        <v>575</v>
      </c>
      <c r="F160" s="4">
        <v>230061</v>
      </c>
      <c r="G160" s="1" t="s">
        <v>527</v>
      </c>
      <c r="H160" s="1" t="s">
        <v>17</v>
      </c>
      <c r="I160" s="1" t="str">
        <f t="shared" si="10"/>
        <v>03</v>
      </c>
      <c r="J160" s="1" t="s">
        <v>115</v>
      </c>
      <c r="K160" s="6">
        <v>0</v>
      </c>
      <c r="L160" s="6">
        <v>20393.27</v>
      </c>
      <c r="M160" s="7">
        <v>0</v>
      </c>
      <c r="N160" s="7">
        <f t="shared" si="11"/>
        <v>20393.27</v>
      </c>
      <c r="O160" s="3" t="s">
        <v>576</v>
      </c>
      <c r="P160" s="3" t="s">
        <v>577</v>
      </c>
      <c r="Q160" t="s">
        <v>316</v>
      </c>
      <c r="R160" s="3" t="s">
        <v>67</v>
      </c>
      <c r="S160" s="3" t="s">
        <v>434</v>
      </c>
      <c r="T160" s="3" t="s">
        <v>578</v>
      </c>
      <c r="U160" s="3" t="s">
        <v>664</v>
      </c>
    </row>
    <row r="161" spans="1:21" ht="15">
      <c r="A161" s="47" t="s">
        <v>544</v>
      </c>
      <c r="B161" s="1" t="s">
        <v>82</v>
      </c>
      <c r="C161" s="2">
        <v>13</v>
      </c>
      <c r="D161" s="1" t="s">
        <v>15</v>
      </c>
      <c r="E161" s="3" t="s">
        <v>234</v>
      </c>
      <c r="F161" s="4">
        <v>132221</v>
      </c>
      <c r="G161" s="1" t="s">
        <v>527</v>
      </c>
      <c r="H161" s="1" t="s">
        <v>46</v>
      </c>
      <c r="I161" s="5" t="str">
        <f t="shared" si="10"/>
        <v>03</v>
      </c>
      <c r="J161" s="1" t="s">
        <v>84</v>
      </c>
      <c r="K161" s="6">
        <v>21403.5</v>
      </c>
      <c r="L161" s="6">
        <v>0</v>
      </c>
      <c r="M161" s="7">
        <f aca="true" t="shared" si="13" ref="M161:M189">K161-L161</f>
        <v>21403.5</v>
      </c>
      <c r="N161" s="7">
        <f t="shared" si="11"/>
        <v>21403.5</v>
      </c>
      <c r="O161" s="3" t="s">
        <v>232</v>
      </c>
      <c r="P161" s="3" t="s">
        <v>233</v>
      </c>
      <c r="Q161" t="s">
        <v>316</v>
      </c>
      <c r="R161" s="3" t="s">
        <v>67</v>
      </c>
      <c r="S161" s="3" t="s">
        <v>556</v>
      </c>
      <c r="T161" s="3">
        <v>521152883</v>
      </c>
      <c r="U161" s="3" t="s">
        <v>450</v>
      </c>
    </row>
    <row r="162" spans="1:21" ht="15">
      <c r="A162" s="47" t="s">
        <v>544</v>
      </c>
      <c r="B162" s="1" t="s">
        <v>343</v>
      </c>
      <c r="C162" s="2">
        <v>28</v>
      </c>
      <c r="D162" s="1" t="s">
        <v>344</v>
      </c>
      <c r="E162" s="3" t="s">
        <v>370</v>
      </c>
      <c r="F162" s="4">
        <v>280180</v>
      </c>
      <c r="G162" s="1" t="s">
        <v>527</v>
      </c>
      <c r="H162" s="1" t="s">
        <v>46</v>
      </c>
      <c r="I162" s="1" t="str">
        <f t="shared" si="10"/>
        <v>03</v>
      </c>
      <c r="J162" s="1" t="s">
        <v>346</v>
      </c>
      <c r="K162" s="6">
        <v>22000</v>
      </c>
      <c r="L162" s="6">
        <v>0</v>
      </c>
      <c r="M162" s="7">
        <f t="shared" si="13"/>
        <v>22000</v>
      </c>
      <c r="N162" s="7">
        <f t="shared" si="11"/>
        <v>22000</v>
      </c>
      <c r="O162" s="3" t="s">
        <v>272</v>
      </c>
      <c r="P162" s="3" t="s">
        <v>371</v>
      </c>
      <c r="Q162" t="s">
        <v>316</v>
      </c>
      <c r="R162" s="3" t="s">
        <v>21</v>
      </c>
      <c r="S162" s="3" t="s">
        <v>556</v>
      </c>
      <c r="T162" s="3">
        <v>521152883</v>
      </c>
      <c r="U162" s="3" t="s">
        <v>450</v>
      </c>
    </row>
    <row r="163" spans="1:21" ht="15">
      <c r="A163" s="47" t="s">
        <v>322</v>
      </c>
      <c r="B163" s="1" t="s">
        <v>89</v>
      </c>
      <c r="C163" s="2">
        <v>10</v>
      </c>
      <c r="D163" s="1" t="s">
        <v>15</v>
      </c>
      <c r="E163" s="3" t="s">
        <v>329</v>
      </c>
      <c r="F163" s="4">
        <v>100390</v>
      </c>
      <c r="G163" s="1">
        <v>200</v>
      </c>
      <c r="H163" s="1" t="s">
        <v>120</v>
      </c>
      <c r="I163" s="1" t="str">
        <f t="shared" si="10"/>
        <v>02</v>
      </c>
      <c r="J163" s="1" t="s">
        <v>92</v>
      </c>
      <c r="K163" s="6">
        <v>22960</v>
      </c>
      <c r="L163" s="6">
        <v>0</v>
      </c>
      <c r="M163" s="7">
        <f t="shared" si="13"/>
        <v>22960</v>
      </c>
      <c r="N163" s="7">
        <f t="shared" si="11"/>
        <v>22960</v>
      </c>
      <c r="O163" s="3" t="s">
        <v>330</v>
      </c>
      <c r="P163" s="3" t="s">
        <v>264</v>
      </c>
      <c r="Q163" t="s">
        <v>316</v>
      </c>
      <c r="R163" s="3" t="s">
        <v>67</v>
      </c>
      <c r="S163" s="3" t="s">
        <v>440</v>
      </c>
      <c r="T163" s="3">
        <v>233038569</v>
      </c>
      <c r="U163" s="3" t="s">
        <v>443</v>
      </c>
    </row>
    <row r="164" spans="1:21" ht="15">
      <c r="A164" s="47" t="s">
        <v>490</v>
      </c>
      <c r="B164" s="1" t="s">
        <v>89</v>
      </c>
      <c r="C164" s="2">
        <v>10</v>
      </c>
      <c r="D164" s="1" t="s">
        <v>15</v>
      </c>
      <c r="E164" s="3" t="s">
        <v>491</v>
      </c>
      <c r="F164" s="4">
        <v>100390</v>
      </c>
      <c r="G164" s="1">
        <v>200</v>
      </c>
      <c r="H164" s="1" t="s">
        <v>154</v>
      </c>
      <c r="I164" s="1" t="str">
        <f t="shared" si="10"/>
        <v>02</v>
      </c>
      <c r="J164" s="1" t="s">
        <v>92</v>
      </c>
      <c r="K164" s="6">
        <f>1425+23231.25</f>
        <v>24656.25</v>
      </c>
      <c r="L164" s="6">
        <v>1425</v>
      </c>
      <c r="M164" s="7">
        <f t="shared" si="13"/>
        <v>23231.25</v>
      </c>
      <c r="N164" s="7">
        <f t="shared" si="11"/>
        <v>24656.25</v>
      </c>
      <c r="O164" s="3" t="s">
        <v>479</v>
      </c>
      <c r="P164" s="3" t="s">
        <v>492</v>
      </c>
      <c r="Q164" t="s">
        <v>316</v>
      </c>
      <c r="R164" s="3" t="s">
        <v>67</v>
      </c>
      <c r="S164" s="3" t="s">
        <v>440</v>
      </c>
      <c r="T164" s="3">
        <v>231352336</v>
      </c>
      <c r="U164" s="3" t="s">
        <v>442</v>
      </c>
    </row>
    <row r="165" spans="1:21" ht="15">
      <c r="A165" s="47" t="s">
        <v>495</v>
      </c>
      <c r="B165" s="1" t="s">
        <v>89</v>
      </c>
      <c r="C165" s="2">
        <v>10</v>
      </c>
      <c r="D165" s="1" t="s">
        <v>15</v>
      </c>
      <c r="E165" s="3" t="s">
        <v>583</v>
      </c>
      <c r="F165" s="4">
        <v>100390</v>
      </c>
      <c r="G165" s="1" t="s">
        <v>527</v>
      </c>
      <c r="H165" s="1" t="s">
        <v>17</v>
      </c>
      <c r="I165" s="1" t="str">
        <f t="shared" si="10"/>
        <v>03</v>
      </c>
      <c r="J165" s="1" t="s">
        <v>92</v>
      </c>
      <c r="K165" s="6">
        <v>25000</v>
      </c>
      <c r="L165" s="6">
        <v>0</v>
      </c>
      <c r="M165" s="7">
        <f t="shared" si="13"/>
        <v>25000</v>
      </c>
      <c r="N165" s="7">
        <f t="shared" si="11"/>
        <v>25000</v>
      </c>
      <c r="O165" s="3" t="s">
        <v>584</v>
      </c>
      <c r="P165" s="3" t="s">
        <v>530</v>
      </c>
      <c r="Q165" t="s">
        <v>316</v>
      </c>
      <c r="R165" s="3" t="s">
        <v>67</v>
      </c>
      <c r="S165" s="3" t="s">
        <v>449</v>
      </c>
      <c r="T165" s="3">
        <v>270346843</v>
      </c>
      <c r="U165" s="3" t="s">
        <v>450</v>
      </c>
    </row>
    <row r="166" spans="1:21" ht="15">
      <c r="A166" s="47" t="s">
        <v>437</v>
      </c>
      <c r="B166" s="1" t="s">
        <v>89</v>
      </c>
      <c r="C166" s="2">
        <v>10</v>
      </c>
      <c r="D166" s="1" t="s">
        <v>15</v>
      </c>
      <c r="E166" s="3" t="s">
        <v>529</v>
      </c>
      <c r="F166" s="4">
        <v>100390</v>
      </c>
      <c r="G166" s="1" t="s">
        <v>527</v>
      </c>
      <c r="H166" s="1" t="s">
        <v>38</v>
      </c>
      <c r="I166" s="1" t="str">
        <f t="shared" si="10"/>
        <v>03</v>
      </c>
      <c r="J166" s="1" t="s">
        <v>92</v>
      </c>
      <c r="K166" s="6">
        <v>25000</v>
      </c>
      <c r="L166" s="6">
        <v>0</v>
      </c>
      <c r="M166" s="7">
        <f t="shared" si="13"/>
        <v>25000</v>
      </c>
      <c r="N166" s="7">
        <f t="shared" si="11"/>
        <v>25000</v>
      </c>
      <c r="O166" s="3" t="s">
        <v>529</v>
      </c>
      <c r="P166" s="3" t="s">
        <v>530</v>
      </c>
      <c r="Q166" t="s">
        <v>316</v>
      </c>
      <c r="R166" s="3" t="s">
        <v>67</v>
      </c>
      <c r="S166" s="3" t="s">
        <v>449</v>
      </c>
      <c r="T166" s="3">
        <v>270346843</v>
      </c>
      <c r="U166" s="3" t="s">
        <v>450</v>
      </c>
    </row>
    <row r="167" spans="1:21" ht="15">
      <c r="A167" s="47" t="s">
        <v>457</v>
      </c>
      <c r="B167" s="1" t="s">
        <v>89</v>
      </c>
      <c r="C167" s="2">
        <v>10</v>
      </c>
      <c r="D167" s="1" t="s">
        <v>15</v>
      </c>
      <c r="E167" s="3" t="s">
        <v>462</v>
      </c>
      <c r="F167" s="4">
        <v>100390</v>
      </c>
      <c r="G167" s="1">
        <v>200</v>
      </c>
      <c r="H167" s="1" t="s">
        <v>120</v>
      </c>
      <c r="I167" s="1" t="str">
        <f t="shared" si="10"/>
        <v>02</v>
      </c>
      <c r="J167" s="1" t="s">
        <v>92</v>
      </c>
      <c r="K167" s="6">
        <v>28500</v>
      </c>
      <c r="L167" s="6">
        <v>0</v>
      </c>
      <c r="M167" s="7">
        <f t="shared" si="13"/>
        <v>28500</v>
      </c>
      <c r="N167" s="7">
        <f t="shared" si="11"/>
        <v>28500</v>
      </c>
      <c r="O167" s="3" t="s">
        <v>463</v>
      </c>
      <c r="P167" s="3" t="s">
        <v>464</v>
      </c>
      <c r="Q167" t="s">
        <v>316</v>
      </c>
      <c r="R167" s="3" t="s">
        <v>67</v>
      </c>
      <c r="S167" s="3" t="s">
        <v>440</v>
      </c>
      <c r="T167" s="3">
        <v>233038569</v>
      </c>
      <c r="U167" s="3" t="s">
        <v>443</v>
      </c>
    </row>
    <row r="168" spans="1:21" ht="15">
      <c r="A168" s="47" t="s">
        <v>198</v>
      </c>
      <c r="B168" s="1" t="s">
        <v>82</v>
      </c>
      <c r="C168" s="2">
        <v>13</v>
      </c>
      <c r="D168" s="1" t="s">
        <v>15</v>
      </c>
      <c r="E168" s="3" t="s">
        <v>204</v>
      </c>
      <c r="F168" s="4">
        <v>132221</v>
      </c>
      <c r="G168" s="1" t="s">
        <v>527</v>
      </c>
      <c r="H168" s="1" t="s">
        <v>29</v>
      </c>
      <c r="I168" s="5" t="str">
        <f t="shared" si="10"/>
        <v>03</v>
      </c>
      <c r="J168" s="1" t="s">
        <v>84</v>
      </c>
      <c r="K168" s="6">
        <v>28800</v>
      </c>
      <c r="L168" s="6">
        <v>28800</v>
      </c>
      <c r="M168" s="7">
        <f t="shared" si="13"/>
        <v>0</v>
      </c>
      <c r="N168" s="7">
        <f t="shared" si="11"/>
        <v>28800</v>
      </c>
      <c r="O168" s="3" t="s">
        <v>205</v>
      </c>
      <c r="P168" s="3" t="s">
        <v>206</v>
      </c>
      <c r="Q168" t="s">
        <v>316</v>
      </c>
      <c r="R168" s="3" t="s">
        <v>67</v>
      </c>
      <c r="S168" s="3" t="s">
        <v>440</v>
      </c>
      <c r="T168" s="3">
        <v>26446298</v>
      </c>
      <c r="U168" s="3" t="s">
        <v>443</v>
      </c>
    </row>
    <row r="169" spans="1:21" ht="15">
      <c r="A169" s="47" t="s">
        <v>198</v>
      </c>
      <c r="B169" s="1" t="s">
        <v>82</v>
      </c>
      <c r="C169" s="2">
        <v>13</v>
      </c>
      <c r="D169" s="1" t="s">
        <v>15</v>
      </c>
      <c r="E169" s="3" t="s">
        <v>207</v>
      </c>
      <c r="F169" s="4">
        <v>132221</v>
      </c>
      <c r="G169" s="1" t="s">
        <v>527</v>
      </c>
      <c r="H169" s="1" t="s">
        <v>29</v>
      </c>
      <c r="I169" s="5" t="str">
        <f t="shared" si="10"/>
        <v>03</v>
      </c>
      <c r="J169" s="1" t="s">
        <v>84</v>
      </c>
      <c r="K169" s="6">
        <v>28800</v>
      </c>
      <c r="L169" s="6">
        <v>28800</v>
      </c>
      <c r="M169" s="7">
        <f t="shared" si="13"/>
        <v>0</v>
      </c>
      <c r="N169" s="7">
        <f t="shared" si="11"/>
        <v>28800</v>
      </c>
      <c r="O169" s="3" t="s">
        <v>205</v>
      </c>
      <c r="P169" s="3" t="s">
        <v>206</v>
      </c>
      <c r="Q169" t="s">
        <v>316</v>
      </c>
      <c r="R169" s="3" t="s">
        <v>67</v>
      </c>
      <c r="S169" s="3" t="s">
        <v>440</v>
      </c>
      <c r="T169" s="3">
        <v>26446298</v>
      </c>
      <c r="U169" s="3" t="s">
        <v>443</v>
      </c>
    </row>
    <row r="170" spans="1:21" ht="15">
      <c r="A170" s="47" t="s">
        <v>495</v>
      </c>
      <c r="B170" s="1" t="s">
        <v>89</v>
      </c>
      <c r="C170" s="2">
        <v>10</v>
      </c>
      <c r="D170" s="1" t="s">
        <v>15</v>
      </c>
      <c r="E170" s="3" t="s">
        <v>617</v>
      </c>
      <c r="F170" s="4">
        <v>100390</v>
      </c>
      <c r="G170" s="1" t="s">
        <v>527</v>
      </c>
      <c r="H170" s="1" t="s">
        <v>254</v>
      </c>
      <c r="I170" s="1" t="str">
        <f t="shared" si="10"/>
        <v>03</v>
      </c>
      <c r="J170" s="1" t="s">
        <v>92</v>
      </c>
      <c r="K170" s="6">
        <v>31676.8</v>
      </c>
      <c r="L170" s="6">
        <v>0</v>
      </c>
      <c r="M170" s="7">
        <f t="shared" si="13"/>
        <v>31676.8</v>
      </c>
      <c r="N170" s="7">
        <f t="shared" si="11"/>
        <v>31676.8</v>
      </c>
      <c r="O170" s="3" t="s">
        <v>618</v>
      </c>
      <c r="P170" s="3" t="s">
        <v>619</v>
      </c>
      <c r="Q170" t="s">
        <v>316</v>
      </c>
      <c r="R170" s="3" t="s">
        <v>67</v>
      </c>
      <c r="S170" s="3" t="s">
        <v>440</v>
      </c>
      <c r="T170" s="3">
        <v>112517083</v>
      </c>
      <c r="U170" s="3" t="s">
        <v>664</v>
      </c>
    </row>
    <row r="171" spans="1:21" ht="15">
      <c r="A171" s="47" t="s">
        <v>139</v>
      </c>
      <c r="B171" s="1" t="s">
        <v>343</v>
      </c>
      <c r="C171" s="2">
        <v>28</v>
      </c>
      <c r="D171" s="1" t="s">
        <v>344</v>
      </c>
      <c r="E171" s="3" t="s">
        <v>382</v>
      </c>
      <c r="F171" s="4">
        <v>284965</v>
      </c>
      <c r="G171" s="1" t="s">
        <v>527</v>
      </c>
      <c r="H171" s="1" t="s">
        <v>29</v>
      </c>
      <c r="I171" s="1" t="str">
        <f t="shared" si="10"/>
        <v>03</v>
      </c>
      <c r="J171" s="1" t="s">
        <v>346</v>
      </c>
      <c r="K171" s="6">
        <v>33502.5</v>
      </c>
      <c r="L171" s="6">
        <v>0</v>
      </c>
      <c r="M171" s="7">
        <f t="shared" si="13"/>
        <v>33502.5</v>
      </c>
      <c r="N171" s="7">
        <f t="shared" si="11"/>
        <v>33502.5</v>
      </c>
      <c r="O171" s="3" t="s">
        <v>55</v>
      </c>
      <c r="P171" s="3" t="s">
        <v>52</v>
      </c>
      <c r="Q171" t="s">
        <v>316</v>
      </c>
      <c r="R171" s="3" t="s">
        <v>21</v>
      </c>
      <c r="S171" s="3" t="s">
        <v>449</v>
      </c>
      <c r="T171" s="3">
        <v>251624369</v>
      </c>
      <c r="U171" s="3" t="s">
        <v>450</v>
      </c>
    </row>
    <row r="172" spans="1:21" ht="15">
      <c r="A172" s="47" t="s">
        <v>118</v>
      </c>
      <c r="B172" s="1" t="s">
        <v>89</v>
      </c>
      <c r="C172" s="2">
        <v>10</v>
      </c>
      <c r="D172" s="1" t="s">
        <v>15</v>
      </c>
      <c r="E172" s="3" t="s">
        <v>119</v>
      </c>
      <c r="F172" s="4">
        <v>100390</v>
      </c>
      <c r="G172" s="1">
        <v>200</v>
      </c>
      <c r="H172" s="1" t="s">
        <v>120</v>
      </c>
      <c r="I172" s="5" t="str">
        <f t="shared" si="10"/>
        <v>02</v>
      </c>
      <c r="J172" s="1" t="s">
        <v>92</v>
      </c>
      <c r="K172" s="6">
        <v>33852</v>
      </c>
      <c r="L172" s="6">
        <v>17353</v>
      </c>
      <c r="M172" s="7">
        <f t="shared" si="13"/>
        <v>16499</v>
      </c>
      <c r="N172" s="7">
        <f t="shared" si="11"/>
        <v>33852</v>
      </c>
      <c r="O172" s="3" t="s">
        <v>121</v>
      </c>
      <c r="P172" s="3" t="s">
        <v>122</v>
      </c>
      <c r="Q172" t="s">
        <v>316</v>
      </c>
      <c r="R172" s="3" t="s">
        <v>67</v>
      </c>
      <c r="S172" s="3" t="s">
        <v>449</v>
      </c>
      <c r="T172" s="3">
        <v>475329215</v>
      </c>
      <c r="U172" s="3" t="s">
        <v>450</v>
      </c>
    </row>
    <row r="173" spans="1:21" ht="15">
      <c r="A173" s="47" t="s">
        <v>473</v>
      </c>
      <c r="B173" s="1" t="s">
        <v>63</v>
      </c>
      <c r="C173" s="2">
        <v>12</v>
      </c>
      <c r="D173" s="1" t="s">
        <v>15</v>
      </c>
      <c r="E173" s="3" t="s">
        <v>395</v>
      </c>
      <c r="F173" s="4">
        <v>120939</v>
      </c>
      <c r="G173" s="1" t="s">
        <v>527</v>
      </c>
      <c r="H173" s="1" t="s">
        <v>29</v>
      </c>
      <c r="I173" s="1" t="str">
        <f t="shared" si="10"/>
        <v>03</v>
      </c>
      <c r="J173" s="1" t="s">
        <v>65</v>
      </c>
      <c r="K173" s="6">
        <v>34531.2</v>
      </c>
      <c r="L173" s="6">
        <v>0</v>
      </c>
      <c r="M173" s="7">
        <f t="shared" si="13"/>
        <v>34531.2</v>
      </c>
      <c r="N173" s="7">
        <f t="shared" si="11"/>
        <v>34531.2</v>
      </c>
      <c r="O173" s="3" t="s">
        <v>108</v>
      </c>
      <c r="P173" s="3" t="s">
        <v>43</v>
      </c>
      <c r="Q173" t="s">
        <v>316</v>
      </c>
      <c r="R173" s="3" t="s">
        <v>67</v>
      </c>
      <c r="S173" s="3" t="s">
        <v>440</v>
      </c>
      <c r="T173" s="3" t="s">
        <v>484</v>
      </c>
      <c r="U173" s="3" t="s">
        <v>443</v>
      </c>
    </row>
    <row r="174" spans="1:21" ht="15">
      <c r="A174" s="47" t="s">
        <v>544</v>
      </c>
      <c r="B174" s="1" t="s">
        <v>185</v>
      </c>
      <c r="C174" s="2">
        <v>25</v>
      </c>
      <c r="D174" s="1" t="s">
        <v>15</v>
      </c>
      <c r="E174" s="3" t="s">
        <v>236</v>
      </c>
      <c r="F174" s="4">
        <v>250499</v>
      </c>
      <c r="G174" s="1" t="s">
        <v>623</v>
      </c>
      <c r="H174" s="1" t="s">
        <v>187</v>
      </c>
      <c r="I174" s="5" t="str">
        <f t="shared" si="10"/>
        <v>04</v>
      </c>
      <c r="J174" s="1" t="s">
        <v>65</v>
      </c>
      <c r="K174" s="6">
        <v>34693.39</v>
      </c>
      <c r="L174" s="6">
        <v>34134.39</v>
      </c>
      <c r="M174" s="7">
        <f t="shared" si="13"/>
        <v>559</v>
      </c>
      <c r="N174" s="7">
        <f t="shared" si="11"/>
        <v>34693.39</v>
      </c>
      <c r="O174" s="3" t="s">
        <v>237</v>
      </c>
      <c r="P174" s="3" t="s">
        <v>238</v>
      </c>
      <c r="Q174" t="s">
        <v>316</v>
      </c>
      <c r="R174" s="3" t="s">
        <v>67</v>
      </c>
      <c r="S174" s="3" t="s">
        <v>449</v>
      </c>
      <c r="T174" s="3">
        <v>251669706</v>
      </c>
      <c r="U174" s="3" t="s">
        <v>526</v>
      </c>
    </row>
    <row r="175" spans="1:21" ht="15">
      <c r="A175" s="47" t="s">
        <v>167</v>
      </c>
      <c r="B175" s="1" t="s">
        <v>185</v>
      </c>
      <c r="C175" s="2">
        <v>25</v>
      </c>
      <c r="D175" s="1" t="s">
        <v>15</v>
      </c>
      <c r="E175" s="3" t="s">
        <v>193</v>
      </c>
      <c r="F175" s="4">
        <v>250499</v>
      </c>
      <c r="G175" s="1" t="s">
        <v>623</v>
      </c>
      <c r="H175" s="1" t="s">
        <v>187</v>
      </c>
      <c r="I175" s="5" t="str">
        <f t="shared" si="10"/>
        <v>04</v>
      </c>
      <c r="J175" s="1" t="s">
        <v>65</v>
      </c>
      <c r="K175" s="6">
        <v>35429</v>
      </c>
      <c r="L175" s="6">
        <v>35429</v>
      </c>
      <c r="M175" s="7">
        <f t="shared" si="13"/>
        <v>0</v>
      </c>
      <c r="N175" s="7">
        <f t="shared" si="11"/>
        <v>35429</v>
      </c>
      <c r="O175" s="3" t="s">
        <v>191</v>
      </c>
      <c r="P175" s="3" t="s">
        <v>192</v>
      </c>
      <c r="Q175" t="s">
        <v>316</v>
      </c>
      <c r="R175" s="3" t="s">
        <v>67</v>
      </c>
      <c r="S175" s="3" t="s">
        <v>644</v>
      </c>
      <c r="T175" s="3">
        <v>231433366</v>
      </c>
      <c r="U175" s="3" t="s">
        <v>645</v>
      </c>
    </row>
    <row r="176" spans="1:21" ht="15">
      <c r="A176" s="47" t="s">
        <v>473</v>
      </c>
      <c r="B176" s="1" t="s">
        <v>185</v>
      </c>
      <c r="C176" s="2">
        <v>25</v>
      </c>
      <c r="D176" s="1" t="s">
        <v>15</v>
      </c>
      <c r="E176" s="3" t="s">
        <v>413</v>
      </c>
      <c r="F176" s="4">
        <v>250499</v>
      </c>
      <c r="G176" s="1" t="s">
        <v>623</v>
      </c>
      <c r="H176" s="1" t="s">
        <v>187</v>
      </c>
      <c r="I176" s="1" t="str">
        <f t="shared" si="10"/>
        <v>04</v>
      </c>
      <c r="J176" s="1" t="s">
        <v>65</v>
      </c>
      <c r="K176" s="6">
        <v>36030</v>
      </c>
      <c r="L176" s="6">
        <v>0</v>
      </c>
      <c r="M176" s="7">
        <f t="shared" si="13"/>
        <v>36030</v>
      </c>
      <c r="N176" s="7">
        <f t="shared" si="11"/>
        <v>36030</v>
      </c>
      <c r="O176" s="3" t="s">
        <v>414</v>
      </c>
      <c r="P176" s="3" t="s">
        <v>192</v>
      </c>
      <c r="Q176" t="s">
        <v>316</v>
      </c>
      <c r="R176" s="3" t="s">
        <v>67</v>
      </c>
      <c r="S176" s="3" t="s">
        <v>644</v>
      </c>
      <c r="T176" s="3">
        <v>231433366</v>
      </c>
      <c r="U176" s="3" t="s">
        <v>645</v>
      </c>
    </row>
    <row r="177" spans="1:21" ht="15">
      <c r="A177" s="47" t="s">
        <v>521</v>
      </c>
      <c r="B177" s="1" t="s">
        <v>89</v>
      </c>
      <c r="C177" s="2">
        <v>10</v>
      </c>
      <c r="D177" s="1" t="s">
        <v>15</v>
      </c>
      <c r="E177" s="3" t="s">
        <v>639</v>
      </c>
      <c r="F177" s="4">
        <v>100390</v>
      </c>
      <c r="G177" s="1" t="s">
        <v>623</v>
      </c>
      <c r="H177" s="1" t="s">
        <v>141</v>
      </c>
      <c r="I177" s="1" t="str">
        <f t="shared" si="10"/>
        <v>04</v>
      </c>
      <c r="J177" s="1" t="s">
        <v>92</v>
      </c>
      <c r="K177" s="6">
        <v>36768</v>
      </c>
      <c r="L177" s="6">
        <v>0</v>
      </c>
      <c r="M177" s="7">
        <f t="shared" si="13"/>
        <v>36768</v>
      </c>
      <c r="N177" s="7">
        <f t="shared" si="11"/>
        <v>36768</v>
      </c>
      <c r="O177" s="3" t="s">
        <v>640</v>
      </c>
      <c r="P177" s="3" t="s">
        <v>641</v>
      </c>
      <c r="Q177" t="s">
        <v>316</v>
      </c>
      <c r="R177" s="3" t="s">
        <v>67</v>
      </c>
      <c r="S177" s="3" t="s">
        <v>440</v>
      </c>
      <c r="T177" s="3">
        <v>742616805</v>
      </c>
      <c r="U177" s="3" t="s">
        <v>443</v>
      </c>
    </row>
    <row r="178" spans="1:21" ht="15">
      <c r="A178" s="47" t="s">
        <v>437</v>
      </c>
      <c r="B178" s="1" t="s">
        <v>89</v>
      </c>
      <c r="C178" s="2">
        <v>10</v>
      </c>
      <c r="D178" s="1" t="s">
        <v>15</v>
      </c>
      <c r="E178" s="3" t="s">
        <v>627</v>
      </c>
      <c r="F178" s="4">
        <v>100390</v>
      </c>
      <c r="G178" s="1" t="s">
        <v>623</v>
      </c>
      <c r="H178" s="1" t="s">
        <v>624</v>
      </c>
      <c r="I178" s="1" t="str">
        <f t="shared" si="10"/>
        <v>04</v>
      </c>
      <c r="J178" s="1" t="s">
        <v>92</v>
      </c>
      <c r="K178" s="6">
        <v>37098.35</v>
      </c>
      <c r="L178" s="6">
        <v>0</v>
      </c>
      <c r="M178" s="7">
        <f t="shared" si="13"/>
        <v>37098.35</v>
      </c>
      <c r="N178" s="7">
        <f t="shared" si="11"/>
        <v>37098.35</v>
      </c>
      <c r="O178" s="3" t="s">
        <v>628</v>
      </c>
      <c r="P178" s="3" t="s">
        <v>626</v>
      </c>
      <c r="Q178" t="s">
        <v>316</v>
      </c>
      <c r="R178" s="3" t="s">
        <v>67</v>
      </c>
      <c r="S178" s="3" t="s">
        <v>440</v>
      </c>
      <c r="T178" s="3">
        <v>410948415</v>
      </c>
      <c r="U178" s="3" t="s">
        <v>443</v>
      </c>
    </row>
    <row r="179" spans="1:21" ht="15">
      <c r="A179" s="47" t="s">
        <v>167</v>
      </c>
      <c r="B179" s="1" t="s">
        <v>185</v>
      </c>
      <c r="C179" s="2">
        <v>25</v>
      </c>
      <c r="D179" s="1" t="s">
        <v>15</v>
      </c>
      <c r="E179" s="3" t="s">
        <v>190</v>
      </c>
      <c r="F179" s="4">
        <v>250499</v>
      </c>
      <c r="G179" s="1" t="s">
        <v>623</v>
      </c>
      <c r="H179" s="1" t="s">
        <v>187</v>
      </c>
      <c r="I179" s="5" t="str">
        <f t="shared" si="10"/>
        <v>04</v>
      </c>
      <c r="J179" s="1" t="s">
        <v>65</v>
      </c>
      <c r="K179" s="6">
        <v>39264</v>
      </c>
      <c r="L179" s="6">
        <v>39264</v>
      </c>
      <c r="M179" s="7">
        <f t="shared" si="13"/>
        <v>0</v>
      </c>
      <c r="N179" s="7">
        <f t="shared" si="11"/>
        <v>39264</v>
      </c>
      <c r="O179" s="3" t="s">
        <v>191</v>
      </c>
      <c r="P179" s="3" t="s">
        <v>192</v>
      </c>
      <c r="Q179" t="s">
        <v>316</v>
      </c>
      <c r="R179" s="3" t="s">
        <v>67</v>
      </c>
      <c r="S179" s="3" t="s">
        <v>644</v>
      </c>
      <c r="T179" s="3">
        <v>231433366</v>
      </c>
      <c r="U179" s="3" t="s">
        <v>645</v>
      </c>
    </row>
    <row r="180" spans="1:21" ht="15">
      <c r="A180" s="47" t="s">
        <v>546</v>
      </c>
      <c r="B180" s="1" t="s">
        <v>14</v>
      </c>
      <c r="C180" s="2">
        <v>23</v>
      </c>
      <c r="D180" s="1" t="s">
        <v>15</v>
      </c>
      <c r="E180" s="3" t="s">
        <v>261</v>
      </c>
      <c r="F180" s="4">
        <v>230061</v>
      </c>
      <c r="G180" s="1" t="s">
        <v>527</v>
      </c>
      <c r="H180" s="1" t="s">
        <v>24</v>
      </c>
      <c r="I180" s="5" t="str">
        <f t="shared" si="10"/>
        <v>03</v>
      </c>
      <c r="J180" s="1" t="s">
        <v>115</v>
      </c>
      <c r="K180" s="6">
        <v>43200</v>
      </c>
      <c r="L180" s="6">
        <v>0</v>
      </c>
      <c r="M180" s="7">
        <f t="shared" si="13"/>
        <v>43200</v>
      </c>
      <c r="N180" s="7">
        <f t="shared" si="11"/>
        <v>43200</v>
      </c>
      <c r="O180" s="3" t="s">
        <v>25</v>
      </c>
      <c r="P180" s="3" t="s">
        <v>180</v>
      </c>
      <c r="Q180" t="s">
        <v>316</v>
      </c>
      <c r="R180" s="3" t="s">
        <v>67</v>
      </c>
      <c r="S180" s="3" t="s">
        <v>449</v>
      </c>
      <c r="T180" s="3">
        <v>362559290</v>
      </c>
      <c r="U180" s="3" t="s">
        <v>538</v>
      </c>
    </row>
    <row r="181" spans="1:21" ht="15">
      <c r="A181" s="47" t="s">
        <v>536</v>
      </c>
      <c r="B181" s="1" t="s">
        <v>89</v>
      </c>
      <c r="C181" s="2">
        <v>10</v>
      </c>
      <c r="D181" s="1" t="s">
        <v>15</v>
      </c>
      <c r="E181" s="3" t="s">
        <v>352</v>
      </c>
      <c r="F181" s="4">
        <v>100390</v>
      </c>
      <c r="G181" s="1" t="s">
        <v>527</v>
      </c>
      <c r="H181" s="1" t="s">
        <v>24</v>
      </c>
      <c r="I181" s="1" t="str">
        <f t="shared" si="10"/>
        <v>03</v>
      </c>
      <c r="J181" s="1" t="s">
        <v>92</v>
      </c>
      <c r="K181" s="6">
        <v>54432</v>
      </c>
      <c r="L181" s="6">
        <v>0</v>
      </c>
      <c r="M181" s="7">
        <f t="shared" si="13"/>
        <v>54432</v>
      </c>
      <c r="N181" s="7">
        <f t="shared" si="11"/>
        <v>54432</v>
      </c>
      <c r="O181" s="3" t="s">
        <v>353</v>
      </c>
      <c r="P181" s="3" t="s">
        <v>354</v>
      </c>
      <c r="Q181" t="s">
        <v>316</v>
      </c>
      <c r="R181" s="3" t="s">
        <v>67</v>
      </c>
      <c r="S181" s="3" t="s">
        <v>440</v>
      </c>
      <c r="T181" s="3">
        <v>311703809</v>
      </c>
      <c r="U181" s="3" t="s">
        <v>443</v>
      </c>
    </row>
    <row r="182" spans="1:21" ht="15">
      <c r="A182" s="47" t="s">
        <v>546</v>
      </c>
      <c r="B182" s="1" t="s">
        <v>78</v>
      </c>
      <c r="C182" s="2">
        <v>22</v>
      </c>
      <c r="D182" s="1" t="s">
        <v>15</v>
      </c>
      <c r="E182" s="3" t="s">
        <v>257</v>
      </c>
      <c r="F182" s="4">
        <v>226243</v>
      </c>
      <c r="G182" s="1" t="s">
        <v>623</v>
      </c>
      <c r="H182" s="1" t="s">
        <v>141</v>
      </c>
      <c r="I182" s="5" t="str">
        <f t="shared" si="10"/>
        <v>04</v>
      </c>
      <c r="J182" s="1" t="s">
        <v>80</v>
      </c>
      <c r="K182" s="6">
        <v>56103.28</v>
      </c>
      <c r="L182" s="6">
        <v>0</v>
      </c>
      <c r="M182" s="7">
        <f t="shared" si="13"/>
        <v>56103.28</v>
      </c>
      <c r="N182" s="7">
        <f t="shared" si="11"/>
        <v>56103.28</v>
      </c>
      <c r="O182" s="3" t="s">
        <v>142</v>
      </c>
      <c r="P182" s="3" t="s">
        <v>143</v>
      </c>
      <c r="Q182" t="s">
        <v>316</v>
      </c>
      <c r="R182" s="3" t="s">
        <v>67</v>
      </c>
      <c r="S182" s="3" t="s">
        <v>440</v>
      </c>
      <c r="T182" s="3">
        <v>364230110</v>
      </c>
      <c r="U182" s="3" t="s">
        <v>442</v>
      </c>
    </row>
    <row r="183" spans="1:21" ht="15">
      <c r="A183" s="47" t="s">
        <v>495</v>
      </c>
      <c r="B183" s="1" t="s">
        <v>89</v>
      </c>
      <c r="C183" s="2">
        <v>10</v>
      </c>
      <c r="D183" s="1" t="s">
        <v>15</v>
      </c>
      <c r="E183" s="3" t="s">
        <v>649</v>
      </c>
      <c r="F183" s="4">
        <v>100390</v>
      </c>
      <c r="G183" s="1" t="s">
        <v>623</v>
      </c>
      <c r="H183" s="1" t="s">
        <v>187</v>
      </c>
      <c r="I183" s="1" t="str">
        <f t="shared" si="10"/>
        <v>04</v>
      </c>
      <c r="J183" s="1" t="s">
        <v>92</v>
      </c>
      <c r="K183" s="6">
        <v>59464</v>
      </c>
      <c r="L183" s="6">
        <v>0</v>
      </c>
      <c r="M183" s="7">
        <f t="shared" si="13"/>
        <v>59464</v>
      </c>
      <c r="N183" s="7">
        <f t="shared" si="11"/>
        <v>59464</v>
      </c>
      <c r="O183" s="3" t="s">
        <v>650</v>
      </c>
      <c r="P183" s="3" t="s">
        <v>192</v>
      </c>
      <c r="Q183" t="s">
        <v>316</v>
      </c>
      <c r="R183" s="3" t="s">
        <v>67</v>
      </c>
      <c r="S183" s="3" t="s">
        <v>644</v>
      </c>
      <c r="T183" s="3">
        <v>231433366</v>
      </c>
      <c r="U183" s="3" t="s">
        <v>645</v>
      </c>
    </row>
    <row r="184" spans="1:21" ht="15">
      <c r="A184" s="47" t="s">
        <v>536</v>
      </c>
      <c r="B184" s="1" t="s">
        <v>89</v>
      </c>
      <c r="C184" s="2">
        <v>10</v>
      </c>
      <c r="D184" s="1" t="s">
        <v>15</v>
      </c>
      <c r="E184" s="3" t="s">
        <v>339</v>
      </c>
      <c r="F184" s="4">
        <v>100390</v>
      </c>
      <c r="G184" s="1" t="s">
        <v>527</v>
      </c>
      <c r="H184" s="1" t="s">
        <v>340</v>
      </c>
      <c r="I184" s="1" t="str">
        <f t="shared" si="10"/>
        <v>03</v>
      </c>
      <c r="J184" s="1" t="s">
        <v>92</v>
      </c>
      <c r="K184" s="6">
        <v>70499.75</v>
      </c>
      <c r="L184" s="6">
        <v>0</v>
      </c>
      <c r="M184" s="7">
        <f t="shared" si="13"/>
        <v>70499.75</v>
      </c>
      <c r="N184" s="7">
        <f t="shared" si="11"/>
        <v>70499.75</v>
      </c>
      <c r="O184" s="3" t="s">
        <v>341</v>
      </c>
      <c r="P184" s="3" t="s">
        <v>342</v>
      </c>
      <c r="Q184" t="s">
        <v>316</v>
      </c>
      <c r="R184" s="3" t="s">
        <v>67</v>
      </c>
      <c r="S184" s="3" t="s">
        <v>440</v>
      </c>
      <c r="T184" s="3">
        <v>941693764</v>
      </c>
      <c r="U184" s="3" t="s">
        <v>537</v>
      </c>
    </row>
    <row r="185" spans="1:21" ht="15">
      <c r="A185" s="47" t="s">
        <v>198</v>
      </c>
      <c r="B185" s="1" t="s">
        <v>82</v>
      </c>
      <c r="C185" s="2">
        <v>13</v>
      </c>
      <c r="D185" s="1" t="s">
        <v>15</v>
      </c>
      <c r="E185" s="3" t="s">
        <v>208</v>
      </c>
      <c r="F185" s="4">
        <v>132221</v>
      </c>
      <c r="G185" s="1" t="s">
        <v>527</v>
      </c>
      <c r="H185" s="1" t="s">
        <v>46</v>
      </c>
      <c r="I185" s="5" t="str">
        <f t="shared" si="10"/>
        <v>03</v>
      </c>
      <c r="J185" s="1" t="s">
        <v>84</v>
      </c>
      <c r="K185" s="6">
        <v>72000</v>
      </c>
      <c r="L185" s="6">
        <v>72000</v>
      </c>
      <c r="M185" s="7">
        <f t="shared" si="13"/>
        <v>0</v>
      </c>
      <c r="N185" s="7">
        <f t="shared" si="11"/>
        <v>72000</v>
      </c>
      <c r="O185" s="3" t="s">
        <v>209</v>
      </c>
      <c r="P185" s="3" t="s">
        <v>210</v>
      </c>
      <c r="Q185" t="s">
        <v>316</v>
      </c>
      <c r="R185" s="3" t="s">
        <v>67</v>
      </c>
      <c r="S185" s="3" t="s">
        <v>440</v>
      </c>
      <c r="T185" s="3">
        <v>814669008</v>
      </c>
      <c r="U185" s="3" t="s">
        <v>443</v>
      </c>
    </row>
    <row r="186" spans="1:21" ht="15">
      <c r="A186" s="47" t="s">
        <v>495</v>
      </c>
      <c r="B186" s="1" t="s">
        <v>89</v>
      </c>
      <c r="C186" s="2">
        <v>10</v>
      </c>
      <c r="D186" s="1" t="s">
        <v>15</v>
      </c>
      <c r="E186" s="3" t="s">
        <v>651</v>
      </c>
      <c r="F186" s="4">
        <v>100390</v>
      </c>
      <c r="G186" s="1" t="s">
        <v>623</v>
      </c>
      <c r="H186" s="1" t="s">
        <v>187</v>
      </c>
      <c r="I186" s="1" t="str">
        <f t="shared" si="10"/>
        <v>04</v>
      </c>
      <c r="J186" s="1" t="s">
        <v>92</v>
      </c>
      <c r="K186" s="6">
        <v>73233</v>
      </c>
      <c r="L186" s="6">
        <v>0</v>
      </c>
      <c r="M186" s="7">
        <f t="shared" si="13"/>
        <v>73233</v>
      </c>
      <c r="N186" s="7">
        <f t="shared" si="11"/>
        <v>73233</v>
      </c>
      <c r="O186" s="3" t="s">
        <v>650</v>
      </c>
      <c r="P186" s="3" t="s">
        <v>192</v>
      </c>
      <c r="Q186" t="s">
        <v>316</v>
      </c>
      <c r="R186" s="3" t="s">
        <v>67</v>
      </c>
      <c r="S186" s="3" t="s">
        <v>644</v>
      </c>
      <c r="T186" s="3">
        <v>231433366</v>
      </c>
      <c r="U186" s="3" t="s">
        <v>645</v>
      </c>
    </row>
    <row r="187" spans="1:21" ht="15">
      <c r="A187" s="47" t="s">
        <v>437</v>
      </c>
      <c r="B187" s="1" t="s">
        <v>89</v>
      </c>
      <c r="C187" s="2">
        <v>10</v>
      </c>
      <c r="D187" s="1" t="s">
        <v>15</v>
      </c>
      <c r="E187" s="3" t="s">
        <v>519</v>
      </c>
      <c r="F187" s="4">
        <v>100390</v>
      </c>
      <c r="G187" s="1">
        <v>200</v>
      </c>
      <c r="H187" s="1" t="s">
        <v>510</v>
      </c>
      <c r="I187" s="1" t="str">
        <f t="shared" si="10"/>
        <v>02</v>
      </c>
      <c r="J187" s="1" t="s">
        <v>92</v>
      </c>
      <c r="K187" s="6">
        <v>75645.6</v>
      </c>
      <c r="L187" s="6">
        <v>0</v>
      </c>
      <c r="M187" s="7">
        <f t="shared" si="13"/>
        <v>75645.6</v>
      </c>
      <c r="N187" s="7">
        <f t="shared" si="11"/>
        <v>75645.6</v>
      </c>
      <c r="O187" s="3" t="s">
        <v>520</v>
      </c>
      <c r="P187" s="3" t="s">
        <v>518</v>
      </c>
      <c r="Q187" t="s">
        <v>316</v>
      </c>
      <c r="R187" s="3" t="s">
        <v>67</v>
      </c>
      <c r="S187" s="3" t="s">
        <v>440</v>
      </c>
      <c r="T187" s="3">
        <v>382902424</v>
      </c>
      <c r="U187" s="3" t="s">
        <v>443</v>
      </c>
    </row>
    <row r="188" spans="1:21" ht="15">
      <c r="A188" s="47" t="s">
        <v>451</v>
      </c>
      <c r="B188" s="1" t="s">
        <v>71</v>
      </c>
      <c r="C188" s="2">
        <v>14</v>
      </c>
      <c r="D188" s="1" t="s">
        <v>15</v>
      </c>
      <c r="E188" s="3" t="s">
        <v>279</v>
      </c>
      <c r="F188" s="4">
        <v>140684</v>
      </c>
      <c r="G188" s="1" t="s">
        <v>623</v>
      </c>
      <c r="H188" s="1" t="s">
        <v>187</v>
      </c>
      <c r="I188" s="1" t="str">
        <f t="shared" si="10"/>
        <v>04</v>
      </c>
      <c r="J188" s="1" t="s">
        <v>74</v>
      </c>
      <c r="K188" s="6">
        <v>76500</v>
      </c>
      <c r="L188" s="6">
        <v>76500</v>
      </c>
      <c r="M188" s="7">
        <f t="shared" si="13"/>
        <v>0</v>
      </c>
      <c r="N188" s="7">
        <f t="shared" si="11"/>
        <v>76500</v>
      </c>
      <c r="O188" s="3" t="s">
        <v>280</v>
      </c>
      <c r="P188" s="3" t="s">
        <v>281</v>
      </c>
      <c r="Q188" t="s">
        <v>316</v>
      </c>
      <c r="R188" s="3" t="s">
        <v>67</v>
      </c>
      <c r="S188" s="3" t="s">
        <v>440</v>
      </c>
      <c r="T188" s="3">
        <v>221836291</v>
      </c>
      <c r="U188" s="3" t="s">
        <v>442</v>
      </c>
    </row>
    <row r="189" spans="1:21" ht="15">
      <c r="A189" s="47" t="s">
        <v>198</v>
      </c>
      <c r="B189" s="1" t="s">
        <v>200</v>
      </c>
      <c r="C189" s="2">
        <v>11</v>
      </c>
      <c r="D189" s="1" t="s">
        <v>15</v>
      </c>
      <c r="E189" s="3" t="s">
        <v>201</v>
      </c>
      <c r="F189" s="4">
        <v>111326</v>
      </c>
      <c r="G189" s="1" t="s">
        <v>527</v>
      </c>
      <c r="H189" s="1" t="s">
        <v>46</v>
      </c>
      <c r="I189" s="5" t="str">
        <f t="shared" si="10"/>
        <v>03</v>
      </c>
      <c r="J189" s="1" t="s">
        <v>74</v>
      </c>
      <c r="K189" s="6">
        <v>80826.93</v>
      </c>
      <c r="L189" s="6">
        <v>0</v>
      </c>
      <c r="M189" s="7">
        <f t="shared" si="13"/>
        <v>80826.93</v>
      </c>
      <c r="N189" s="7">
        <f t="shared" si="11"/>
        <v>80826.93</v>
      </c>
      <c r="O189" s="3" t="s">
        <v>202</v>
      </c>
      <c r="P189" s="3" t="s">
        <v>203</v>
      </c>
      <c r="Q189" t="s">
        <v>316</v>
      </c>
      <c r="R189" s="3" t="s">
        <v>67</v>
      </c>
      <c r="S189" s="3" t="s">
        <v>449</v>
      </c>
      <c r="T189" s="3">
        <v>232082171</v>
      </c>
      <c r="U189" s="3" t="s">
        <v>528</v>
      </c>
    </row>
    <row r="190" spans="1:21" ht="15">
      <c r="A190" s="47" t="s">
        <v>429</v>
      </c>
      <c r="B190" s="1" t="s">
        <v>343</v>
      </c>
      <c r="C190" s="2">
        <v>28</v>
      </c>
      <c r="D190" s="1" t="s">
        <v>344</v>
      </c>
      <c r="E190" s="3" t="s">
        <v>568</v>
      </c>
      <c r="F190" s="4">
        <v>281254</v>
      </c>
      <c r="G190" s="1" t="s">
        <v>527</v>
      </c>
      <c r="H190" s="1" t="s">
        <v>46</v>
      </c>
      <c r="I190" s="1" t="str">
        <f t="shared" si="10"/>
        <v>03</v>
      </c>
      <c r="J190" s="1" t="s">
        <v>346</v>
      </c>
      <c r="K190" s="6">
        <v>0</v>
      </c>
      <c r="L190" s="6">
        <f>17060+59132.8+6799.8</f>
        <v>82992.6</v>
      </c>
      <c r="M190" s="7">
        <v>0</v>
      </c>
      <c r="N190" s="7">
        <f t="shared" si="11"/>
        <v>82992.6</v>
      </c>
      <c r="O190" s="3" t="s">
        <v>569</v>
      </c>
      <c r="P190" s="3" t="s">
        <v>570</v>
      </c>
      <c r="Q190" t="s">
        <v>316</v>
      </c>
      <c r="R190" s="3" t="s">
        <v>67</v>
      </c>
      <c r="S190" s="3" t="s">
        <v>440</v>
      </c>
      <c r="T190" s="3">
        <v>464242336</v>
      </c>
      <c r="U190" s="3" t="s">
        <v>664</v>
      </c>
    </row>
    <row r="191" spans="1:21" ht="15">
      <c r="A191" s="47" t="s">
        <v>437</v>
      </c>
      <c r="B191" s="1" t="s">
        <v>89</v>
      </c>
      <c r="C191" s="2">
        <v>10</v>
      </c>
      <c r="D191" s="1" t="s">
        <v>15</v>
      </c>
      <c r="E191" s="3" t="s">
        <v>516</v>
      </c>
      <c r="F191" s="4">
        <v>100390</v>
      </c>
      <c r="G191" s="1">
        <v>200</v>
      </c>
      <c r="H191" s="1" t="s">
        <v>510</v>
      </c>
      <c r="I191" s="1" t="str">
        <f t="shared" si="10"/>
        <v>02</v>
      </c>
      <c r="J191" s="1" t="s">
        <v>92</v>
      </c>
      <c r="K191" s="6">
        <v>89084.08</v>
      </c>
      <c r="L191" s="6">
        <v>0</v>
      </c>
      <c r="M191" s="7">
        <f>K191-L191</f>
        <v>89084.08</v>
      </c>
      <c r="N191" s="7">
        <f t="shared" si="11"/>
        <v>89084.08</v>
      </c>
      <c r="O191" s="3" t="s">
        <v>517</v>
      </c>
      <c r="P191" s="3" t="s">
        <v>518</v>
      </c>
      <c r="Q191" t="s">
        <v>316</v>
      </c>
      <c r="R191" s="3" t="s">
        <v>67</v>
      </c>
      <c r="S191" s="3" t="s">
        <v>440</v>
      </c>
      <c r="T191" s="3">
        <v>382902424</v>
      </c>
      <c r="U191" s="3" t="s">
        <v>443</v>
      </c>
    </row>
    <row r="192" spans="1:21" ht="15">
      <c r="A192" s="47" t="s">
        <v>453</v>
      </c>
      <c r="B192" s="1" t="s">
        <v>89</v>
      </c>
      <c r="C192" s="2">
        <v>10</v>
      </c>
      <c r="D192" s="1" t="s">
        <v>15</v>
      </c>
      <c r="E192" s="3" t="s">
        <v>654</v>
      </c>
      <c r="F192" s="4">
        <v>100390</v>
      </c>
      <c r="G192" s="1" t="s">
        <v>623</v>
      </c>
      <c r="H192" s="1" t="s">
        <v>655</v>
      </c>
      <c r="I192" s="1" t="str">
        <f t="shared" si="10"/>
        <v>04</v>
      </c>
      <c r="J192" s="1" t="s">
        <v>92</v>
      </c>
      <c r="K192" s="6">
        <v>89760</v>
      </c>
      <c r="L192" s="6">
        <v>0</v>
      </c>
      <c r="M192" s="7">
        <f>K192-L192</f>
        <v>89760</v>
      </c>
      <c r="N192" s="7">
        <f t="shared" si="11"/>
        <v>89760</v>
      </c>
      <c r="O192" s="3" t="s">
        <v>656</v>
      </c>
      <c r="P192" s="3" t="s">
        <v>657</v>
      </c>
      <c r="Q192" t="s">
        <v>316</v>
      </c>
      <c r="R192" s="3" t="s">
        <v>67</v>
      </c>
      <c r="S192" s="3" t="s">
        <v>449</v>
      </c>
      <c r="T192" s="3">
        <v>236000777</v>
      </c>
      <c r="U192" s="3" t="s">
        <v>664</v>
      </c>
    </row>
    <row r="193" spans="1:21" ht="15">
      <c r="A193" s="47" t="s">
        <v>451</v>
      </c>
      <c r="B193" s="1" t="s">
        <v>135</v>
      </c>
      <c r="C193" s="2">
        <v>4</v>
      </c>
      <c r="D193" s="1" t="s">
        <v>344</v>
      </c>
      <c r="E193" s="3" t="s">
        <v>411</v>
      </c>
      <c r="F193" s="4">
        <v>40550</v>
      </c>
      <c r="G193" s="1" t="s">
        <v>623</v>
      </c>
      <c r="H193" s="1" t="s">
        <v>141</v>
      </c>
      <c r="I193" s="1" t="str">
        <f t="shared" si="10"/>
        <v>04</v>
      </c>
      <c r="J193" s="1" t="s">
        <v>405</v>
      </c>
      <c r="K193" s="6">
        <v>98995.44</v>
      </c>
      <c r="L193" s="6">
        <v>0</v>
      </c>
      <c r="M193" s="7">
        <f>K193-L193</f>
        <v>98995.44</v>
      </c>
      <c r="N193" s="7">
        <f t="shared" si="11"/>
        <v>98995.44</v>
      </c>
      <c r="O193" s="3" t="s">
        <v>142</v>
      </c>
      <c r="P193" s="3" t="s">
        <v>143</v>
      </c>
      <c r="Q193" t="s">
        <v>316</v>
      </c>
      <c r="R193" s="3" t="s">
        <v>21</v>
      </c>
      <c r="S193" s="3" t="s">
        <v>440</v>
      </c>
      <c r="T193" s="3">
        <v>364230110</v>
      </c>
      <c r="U193" s="3" t="s">
        <v>442</v>
      </c>
    </row>
    <row r="194" spans="1:21" ht="15">
      <c r="A194" s="47" t="s">
        <v>473</v>
      </c>
      <c r="B194" s="1" t="s">
        <v>335</v>
      </c>
      <c r="C194" s="2">
        <v>1</v>
      </c>
      <c r="D194" s="1" t="s">
        <v>15</v>
      </c>
      <c r="E194" s="3" t="s">
        <v>336</v>
      </c>
      <c r="F194" s="4">
        <v>10059</v>
      </c>
      <c r="G194" s="1">
        <v>200</v>
      </c>
      <c r="H194" s="1" t="s">
        <v>154</v>
      </c>
      <c r="I194" s="1" t="str">
        <f aca="true" t="shared" si="14" ref="I194:I226">LEFT(H194,2)</f>
        <v>02</v>
      </c>
      <c r="J194" s="1" t="s">
        <v>216</v>
      </c>
      <c r="K194" s="6">
        <v>100000</v>
      </c>
      <c r="L194" s="6">
        <v>0</v>
      </c>
      <c r="M194" s="7">
        <f>K194-L194</f>
        <v>100000</v>
      </c>
      <c r="N194" s="7">
        <f aca="true" t="shared" si="15" ref="N194:N226">L194+M194</f>
        <v>100000</v>
      </c>
      <c r="O194" s="3" t="s">
        <v>337</v>
      </c>
      <c r="P194" s="3" t="s">
        <v>338</v>
      </c>
      <c r="Q194" t="s">
        <v>316</v>
      </c>
      <c r="R194" s="3" t="s">
        <v>67</v>
      </c>
      <c r="S194" s="3" t="s">
        <v>474</v>
      </c>
      <c r="T194" s="3" t="s">
        <v>475</v>
      </c>
      <c r="U194" s="3" t="s">
        <v>646</v>
      </c>
    </row>
    <row r="195" spans="1:21" ht="15">
      <c r="A195" s="47" t="s">
        <v>62</v>
      </c>
      <c r="B195" s="1" t="s">
        <v>71</v>
      </c>
      <c r="C195" s="2">
        <v>14</v>
      </c>
      <c r="D195" s="1" t="s">
        <v>15</v>
      </c>
      <c r="E195" s="3" t="s">
        <v>72</v>
      </c>
      <c r="F195" s="4">
        <v>140684</v>
      </c>
      <c r="G195" s="1">
        <v>200</v>
      </c>
      <c r="H195" s="1" t="s">
        <v>73</v>
      </c>
      <c r="I195" s="5" t="str">
        <f t="shared" si="14"/>
        <v>02</v>
      </c>
      <c r="J195" s="1" t="s">
        <v>74</v>
      </c>
      <c r="K195" s="6">
        <v>0</v>
      </c>
      <c r="L195" s="6">
        <v>100000</v>
      </c>
      <c r="M195" s="7">
        <v>0</v>
      </c>
      <c r="N195" s="7">
        <f t="shared" si="15"/>
        <v>100000</v>
      </c>
      <c r="O195" s="3" t="s">
        <v>75</v>
      </c>
      <c r="P195" s="3" t="s">
        <v>76</v>
      </c>
      <c r="Q195" t="s">
        <v>316</v>
      </c>
      <c r="R195" s="3" t="s">
        <v>67</v>
      </c>
      <c r="S195" s="3" t="s">
        <v>434</v>
      </c>
      <c r="T195" s="3"/>
      <c r="U195" s="3" t="s">
        <v>664</v>
      </c>
    </row>
    <row r="196" spans="1:21" ht="15">
      <c r="A196" s="47" t="s">
        <v>471</v>
      </c>
      <c r="B196" s="1" t="s">
        <v>89</v>
      </c>
      <c r="C196" s="2">
        <v>10</v>
      </c>
      <c r="D196" s="1" t="s">
        <v>15</v>
      </c>
      <c r="E196" s="3" t="s">
        <v>288</v>
      </c>
      <c r="F196" s="4">
        <v>100390</v>
      </c>
      <c r="G196" s="1">
        <v>200</v>
      </c>
      <c r="H196" s="1" t="s">
        <v>154</v>
      </c>
      <c r="I196" s="5" t="str">
        <f t="shared" si="14"/>
        <v>02</v>
      </c>
      <c r="J196" s="1" t="s">
        <v>92</v>
      </c>
      <c r="K196" s="6">
        <f>35000+70288</f>
        <v>105288</v>
      </c>
      <c r="L196" s="6">
        <v>35000</v>
      </c>
      <c r="M196" s="7">
        <f aca="true" t="shared" si="16" ref="M196:M210">K196-L196</f>
        <v>70288</v>
      </c>
      <c r="N196" s="7">
        <f t="shared" si="15"/>
        <v>105288</v>
      </c>
      <c r="O196" s="3" t="s">
        <v>289</v>
      </c>
      <c r="P196" s="3" t="s">
        <v>290</v>
      </c>
      <c r="Q196" t="s">
        <v>316</v>
      </c>
      <c r="R196" s="3" t="s">
        <v>67</v>
      </c>
      <c r="S196" s="3" t="s">
        <v>469</v>
      </c>
      <c r="T196" s="3" t="s">
        <v>472</v>
      </c>
      <c r="U196" s="3" t="s">
        <v>646</v>
      </c>
    </row>
    <row r="197" spans="1:21" ht="15">
      <c r="A197" s="47" t="s">
        <v>167</v>
      </c>
      <c r="B197" s="1" t="s">
        <v>185</v>
      </c>
      <c r="C197" s="2">
        <v>25</v>
      </c>
      <c r="D197" s="1" t="s">
        <v>15</v>
      </c>
      <c r="E197" s="3" t="s">
        <v>194</v>
      </c>
      <c r="F197" s="4">
        <v>250499</v>
      </c>
      <c r="G197" s="1" t="s">
        <v>623</v>
      </c>
      <c r="H197" s="1" t="s">
        <v>187</v>
      </c>
      <c r="I197" s="5" t="str">
        <f t="shared" si="14"/>
        <v>04</v>
      </c>
      <c r="J197" s="1" t="s">
        <v>65</v>
      </c>
      <c r="K197" s="6">
        <v>115000</v>
      </c>
      <c r="L197" s="6">
        <v>0</v>
      </c>
      <c r="M197" s="7">
        <f t="shared" si="16"/>
        <v>115000</v>
      </c>
      <c r="N197" s="7">
        <f t="shared" si="15"/>
        <v>115000</v>
      </c>
      <c r="O197" s="3" t="s">
        <v>195</v>
      </c>
      <c r="P197" s="3" t="s">
        <v>196</v>
      </c>
      <c r="Q197" t="s">
        <v>316</v>
      </c>
      <c r="R197" s="3" t="s">
        <v>67</v>
      </c>
      <c r="S197" s="3" t="s">
        <v>440</v>
      </c>
      <c r="T197" s="3">
        <v>231230582</v>
      </c>
      <c r="U197" s="3" t="s">
        <v>646</v>
      </c>
    </row>
    <row r="198" spans="1:21" ht="15">
      <c r="A198" s="47" t="s">
        <v>495</v>
      </c>
      <c r="B198" s="1" t="s">
        <v>89</v>
      </c>
      <c r="C198" s="2">
        <v>10</v>
      </c>
      <c r="D198" s="1" t="s">
        <v>15</v>
      </c>
      <c r="E198" s="3" t="s">
        <v>647</v>
      </c>
      <c r="F198" s="4">
        <v>100390</v>
      </c>
      <c r="G198" s="1" t="s">
        <v>623</v>
      </c>
      <c r="H198" s="1" t="s">
        <v>187</v>
      </c>
      <c r="I198" s="1" t="str">
        <f t="shared" si="14"/>
        <v>04</v>
      </c>
      <c r="J198" s="1" t="s">
        <v>92</v>
      </c>
      <c r="K198" s="6">
        <v>115355.31</v>
      </c>
      <c r="L198" s="6">
        <v>0</v>
      </c>
      <c r="M198" s="7">
        <f t="shared" si="16"/>
        <v>115355.31</v>
      </c>
      <c r="N198" s="7">
        <f t="shared" si="15"/>
        <v>115355.31</v>
      </c>
      <c r="O198" s="3" t="s">
        <v>648</v>
      </c>
      <c r="P198" s="3" t="s">
        <v>192</v>
      </c>
      <c r="Q198" t="s">
        <v>316</v>
      </c>
      <c r="R198" s="3" t="s">
        <v>67</v>
      </c>
      <c r="S198" s="3" t="s">
        <v>644</v>
      </c>
      <c r="T198" s="3">
        <v>231433366</v>
      </c>
      <c r="U198" s="3" t="s">
        <v>645</v>
      </c>
    </row>
    <row r="199" spans="1:21" ht="15">
      <c r="A199" s="47" t="s">
        <v>490</v>
      </c>
      <c r="B199" s="1" t="s">
        <v>89</v>
      </c>
      <c r="C199" s="2">
        <v>10</v>
      </c>
      <c r="D199" s="1" t="s">
        <v>15</v>
      </c>
      <c r="E199" s="3" t="s">
        <v>642</v>
      </c>
      <c r="F199" s="4">
        <v>100390</v>
      </c>
      <c r="G199" s="1" t="s">
        <v>623</v>
      </c>
      <c r="H199" s="1" t="s">
        <v>141</v>
      </c>
      <c r="I199" s="1" t="str">
        <f t="shared" si="14"/>
        <v>04</v>
      </c>
      <c r="J199" s="1" t="s">
        <v>92</v>
      </c>
      <c r="K199" s="6">
        <v>117900</v>
      </c>
      <c r="L199" s="6">
        <v>0</v>
      </c>
      <c r="M199" s="7">
        <f t="shared" si="16"/>
        <v>117900</v>
      </c>
      <c r="N199" s="7">
        <f t="shared" si="15"/>
        <v>117900</v>
      </c>
      <c r="O199" s="3" t="s">
        <v>643</v>
      </c>
      <c r="P199" s="3" t="s">
        <v>641</v>
      </c>
      <c r="Q199" t="s">
        <v>316</v>
      </c>
      <c r="R199" s="3" t="s">
        <v>67</v>
      </c>
      <c r="S199" s="3" t="s">
        <v>440</v>
      </c>
      <c r="T199" s="3">
        <v>742616805</v>
      </c>
      <c r="U199" s="3" t="s">
        <v>443</v>
      </c>
    </row>
    <row r="200" spans="1:21" ht="15">
      <c r="A200" s="47" t="s">
        <v>437</v>
      </c>
      <c r="B200" s="1" t="s">
        <v>89</v>
      </c>
      <c r="C200" s="2">
        <v>10</v>
      </c>
      <c r="D200" s="1" t="s">
        <v>15</v>
      </c>
      <c r="E200" s="3" t="s">
        <v>515</v>
      </c>
      <c r="F200" s="4">
        <v>100390</v>
      </c>
      <c r="G200" s="1">
        <v>200</v>
      </c>
      <c r="H200" s="1" t="s">
        <v>510</v>
      </c>
      <c r="I200" s="1" t="str">
        <f t="shared" si="14"/>
        <v>02</v>
      </c>
      <c r="J200" s="1" t="s">
        <v>92</v>
      </c>
      <c r="K200" s="6">
        <v>120150</v>
      </c>
      <c r="L200" s="6">
        <v>0</v>
      </c>
      <c r="M200" s="7">
        <f t="shared" si="16"/>
        <v>120150</v>
      </c>
      <c r="N200" s="7">
        <f t="shared" si="15"/>
        <v>120150</v>
      </c>
      <c r="O200" s="3" t="s">
        <v>170</v>
      </c>
      <c r="P200" s="3" t="s">
        <v>171</v>
      </c>
      <c r="Q200" t="s">
        <v>316</v>
      </c>
      <c r="R200" s="3" t="s">
        <v>67</v>
      </c>
      <c r="S200" s="3" t="s">
        <v>440</v>
      </c>
      <c r="T200" s="3">
        <v>522297279</v>
      </c>
      <c r="U200" s="3" t="s">
        <v>441</v>
      </c>
    </row>
    <row r="201" spans="1:21" ht="15">
      <c r="A201" s="47" t="s">
        <v>495</v>
      </c>
      <c r="B201" s="1" t="s">
        <v>89</v>
      </c>
      <c r="C201" s="2">
        <v>10</v>
      </c>
      <c r="D201" s="1" t="s">
        <v>15</v>
      </c>
      <c r="E201" s="3" t="s">
        <v>496</v>
      </c>
      <c r="F201" s="4">
        <v>100390</v>
      </c>
      <c r="G201" s="1">
        <v>200</v>
      </c>
      <c r="H201" s="1" t="s">
        <v>154</v>
      </c>
      <c r="I201" s="1" t="str">
        <f t="shared" si="14"/>
        <v>02</v>
      </c>
      <c r="J201" s="1" t="s">
        <v>92</v>
      </c>
      <c r="K201" s="6">
        <v>125000</v>
      </c>
      <c r="L201" s="6">
        <v>0</v>
      </c>
      <c r="M201" s="7">
        <f t="shared" si="16"/>
        <v>125000</v>
      </c>
      <c r="N201" s="7">
        <f t="shared" si="15"/>
        <v>125000</v>
      </c>
      <c r="O201" s="3" t="s">
        <v>497</v>
      </c>
      <c r="P201" s="3" t="s">
        <v>498</v>
      </c>
      <c r="Q201" t="s">
        <v>316</v>
      </c>
      <c r="R201" s="3" t="s">
        <v>67</v>
      </c>
      <c r="S201" s="3" t="s">
        <v>440</v>
      </c>
      <c r="T201" s="3">
        <v>232974096</v>
      </c>
      <c r="U201" s="3" t="s">
        <v>443</v>
      </c>
    </row>
    <row r="202" spans="1:21" ht="15">
      <c r="A202" s="47" t="s">
        <v>531</v>
      </c>
      <c r="B202" s="1" t="s">
        <v>89</v>
      </c>
      <c r="C202" s="2">
        <v>10</v>
      </c>
      <c r="D202" s="1" t="s">
        <v>15</v>
      </c>
      <c r="E202" s="3" t="s">
        <v>572</v>
      </c>
      <c r="F202" s="4">
        <v>100390</v>
      </c>
      <c r="G202" s="1" t="s">
        <v>527</v>
      </c>
      <c r="H202" s="1" t="s">
        <v>17</v>
      </c>
      <c r="I202" s="1" t="str">
        <f t="shared" si="14"/>
        <v>03</v>
      </c>
      <c r="J202" s="1" t="s">
        <v>92</v>
      </c>
      <c r="K202" s="6">
        <v>140300</v>
      </c>
      <c r="L202" s="6">
        <v>73792</v>
      </c>
      <c r="M202" s="7">
        <f t="shared" si="16"/>
        <v>66508</v>
      </c>
      <c r="N202" s="7">
        <f t="shared" si="15"/>
        <v>140300</v>
      </c>
      <c r="O202" s="3" t="s">
        <v>573</v>
      </c>
      <c r="P202" s="3" t="s">
        <v>574</v>
      </c>
      <c r="Q202" t="s">
        <v>316</v>
      </c>
      <c r="R202" s="3" t="s">
        <v>67</v>
      </c>
      <c r="S202" s="3" t="s">
        <v>440</v>
      </c>
      <c r="T202" s="3">
        <v>463136913</v>
      </c>
      <c r="U202" s="3" t="s">
        <v>442</v>
      </c>
    </row>
    <row r="203" spans="1:21" ht="15">
      <c r="A203" s="47" t="s">
        <v>437</v>
      </c>
      <c r="B203" s="1" t="s">
        <v>89</v>
      </c>
      <c r="C203" s="2">
        <v>10</v>
      </c>
      <c r="D203" s="1" t="s">
        <v>15</v>
      </c>
      <c r="E203" s="3" t="s">
        <v>438</v>
      </c>
      <c r="F203" s="4">
        <v>100390</v>
      </c>
      <c r="G203" s="1">
        <v>200</v>
      </c>
      <c r="H203" s="1" t="s">
        <v>439</v>
      </c>
      <c r="I203" s="1" t="str">
        <f t="shared" si="14"/>
        <v>02</v>
      </c>
      <c r="J203" s="1" t="s">
        <v>92</v>
      </c>
      <c r="K203" s="6">
        <v>142325</v>
      </c>
      <c r="L203" s="6">
        <v>0</v>
      </c>
      <c r="M203" s="7">
        <f t="shared" si="16"/>
        <v>142325</v>
      </c>
      <c r="N203" s="7">
        <f t="shared" si="15"/>
        <v>142325</v>
      </c>
      <c r="O203" s="3" t="s">
        <v>170</v>
      </c>
      <c r="P203" s="3" t="s">
        <v>171</v>
      </c>
      <c r="Q203" t="s">
        <v>316</v>
      </c>
      <c r="R203" s="3" t="s">
        <v>67</v>
      </c>
      <c r="S203" s="3" t="s">
        <v>440</v>
      </c>
      <c r="T203" s="3">
        <v>522297279</v>
      </c>
      <c r="U203" s="3" t="s">
        <v>441</v>
      </c>
    </row>
    <row r="204" spans="1:21" ht="15">
      <c r="A204" s="47" t="s">
        <v>495</v>
      </c>
      <c r="B204" s="1" t="s">
        <v>89</v>
      </c>
      <c r="C204" s="2">
        <v>10</v>
      </c>
      <c r="D204" s="1" t="s">
        <v>15</v>
      </c>
      <c r="E204" s="3" t="s">
        <v>652</v>
      </c>
      <c r="F204" s="4">
        <v>100390</v>
      </c>
      <c r="G204" s="1" t="s">
        <v>623</v>
      </c>
      <c r="H204" s="1" t="s">
        <v>187</v>
      </c>
      <c r="I204" s="1" t="str">
        <f t="shared" si="14"/>
        <v>04</v>
      </c>
      <c r="J204" s="1" t="s">
        <v>92</v>
      </c>
      <c r="K204" s="6">
        <v>155524.75</v>
      </c>
      <c r="L204" s="6">
        <v>0</v>
      </c>
      <c r="M204" s="7">
        <f t="shared" si="16"/>
        <v>155524.75</v>
      </c>
      <c r="N204" s="7">
        <f t="shared" si="15"/>
        <v>155524.75</v>
      </c>
      <c r="O204" s="3" t="s">
        <v>653</v>
      </c>
      <c r="P204" s="3" t="s">
        <v>196</v>
      </c>
      <c r="Q204" t="s">
        <v>316</v>
      </c>
      <c r="R204" s="3" t="s">
        <v>67</v>
      </c>
      <c r="S204" s="3" t="s">
        <v>440</v>
      </c>
      <c r="T204" s="3">
        <v>231230582</v>
      </c>
      <c r="U204" s="3" t="s">
        <v>646</v>
      </c>
    </row>
    <row r="205" spans="1:21" ht="15">
      <c r="A205" s="47" t="s">
        <v>521</v>
      </c>
      <c r="B205" s="1" t="s">
        <v>89</v>
      </c>
      <c r="C205" s="2">
        <v>10</v>
      </c>
      <c r="D205" s="1" t="s">
        <v>15</v>
      </c>
      <c r="E205" s="3" t="s">
        <v>562</v>
      </c>
      <c r="F205" s="4">
        <v>100390</v>
      </c>
      <c r="G205" s="1" t="s">
        <v>527</v>
      </c>
      <c r="H205" s="1" t="s">
        <v>46</v>
      </c>
      <c r="I205" s="1" t="str">
        <f t="shared" si="14"/>
        <v>03</v>
      </c>
      <c r="J205" s="1" t="s">
        <v>92</v>
      </c>
      <c r="K205" s="6">
        <v>179833.5</v>
      </c>
      <c r="L205" s="6">
        <v>179833.5</v>
      </c>
      <c r="M205" s="7">
        <f t="shared" si="16"/>
        <v>0</v>
      </c>
      <c r="N205" s="7">
        <f t="shared" si="15"/>
        <v>179833.5</v>
      </c>
      <c r="O205" s="3" t="s">
        <v>563</v>
      </c>
      <c r="P205" s="3" t="s">
        <v>233</v>
      </c>
      <c r="Q205" t="s">
        <v>316</v>
      </c>
      <c r="R205" s="3" t="s">
        <v>67</v>
      </c>
      <c r="S205" s="3" t="s">
        <v>556</v>
      </c>
      <c r="T205" s="3">
        <v>521152883</v>
      </c>
      <c r="U205" s="3" t="s">
        <v>450</v>
      </c>
    </row>
    <row r="206" spans="1:21" ht="15">
      <c r="A206" s="47" t="s">
        <v>139</v>
      </c>
      <c r="B206" s="1" t="s">
        <v>135</v>
      </c>
      <c r="C206" s="2">
        <v>4</v>
      </c>
      <c r="D206" s="1" t="s">
        <v>15</v>
      </c>
      <c r="E206" s="3" t="s">
        <v>140</v>
      </c>
      <c r="F206" s="4">
        <v>41060</v>
      </c>
      <c r="G206" s="1" t="s">
        <v>623</v>
      </c>
      <c r="H206" s="1" t="s">
        <v>141</v>
      </c>
      <c r="I206" s="5" t="str">
        <f t="shared" si="14"/>
        <v>04</v>
      </c>
      <c r="J206" s="1" t="s">
        <v>115</v>
      </c>
      <c r="K206" s="6">
        <v>191142</v>
      </c>
      <c r="L206" s="6">
        <v>3909.4</v>
      </c>
      <c r="M206" s="7">
        <f t="shared" si="16"/>
        <v>187232.6</v>
      </c>
      <c r="N206" s="7">
        <f t="shared" si="15"/>
        <v>191142</v>
      </c>
      <c r="O206" s="3" t="s">
        <v>142</v>
      </c>
      <c r="P206" s="3" t="s">
        <v>143</v>
      </c>
      <c r="Q206" t="s">
        <v>316</v>
      </c>
      <c r="R206" s="3" t="s">
        <v>67</v>
      </c>
      <c r="S206" s="3" t="s">
        <v>440</v>
      </c>
      <c r="T206" s="3">
        <v>364230110</v>
      </c>
      <c r="U206" s="3" t="s">
        <v>442</v>
      </c>
    </row>
    <row r="207" spans="1:21" ht="15">
      <c r="A207" s="47" t="s">
        <v>495</v>
      </c>
      <c r="B207" s="1" t="s">
        <v>89</v>
      </c>
      <c r="C207" s="2">
        <v>10</v>
      </c>
      <c r="D207" s="1" t="s">
        <v>15</v>
      </c>
      <c r="E207" s="3" t="s">
        <v>499</v>
      </c>
      <c r="F207" s="4">
        <v>100390</v>
      </c>
      <c r="G207" s="1">
        <v>200</v>
      </c>
      <c r="H207" s="1" t="s">
        <v>154</v>
      </c>
      <c r="I207" s="1" t="str">
        <f t="shared" si="14"/>
        <v>02</v>
      </c>
      <c r="J207" s="1" t="s">
        <v>92</v>
      </c>
      <c r="K207" s="6">
        <v>250000</v>
      </c>
      <c r="L207" s="6">
        <v>0</v>
      </c>
      <c r="M207" s="7">
        <f t="shared" si="16"/>
        <v>250000</v>
      </c>
      <c r="N207" s="7">
        <f t="shared" si="15"/>
        <v>250000</v>
      </c>
      <c r="O207" s="3" t="s">
        <v>497</v>
      </c>
      <c r="P207" s="3" t="s">
        <v>498</v>
      </c>
      <c r="Q207" t="s">
        <v>316</v>
      </c>
      <c r="R207" s="3" t="s">
        <v>67</v>
      </c>
      <c r="S207" s="3" t="s">
        <v>440</v>
      </c>
      <c r="T207" s="3">
        <v>232974096</v>
      </c>
      <c r="U207" s="3" t="s">
        <v>443</v>
      </c>
    </row>
    <row r="208" spans="1:21" ht="15">
      <c r="A208" s="47" t="s">
        <v>495</v>
      </c>
      <c r="B208" s="1" t="s">
        <v>89</v>
      </c>
      <c r="C208" s="2">
        <v>10</v>
      </c>
      <c r="D208" s="1" t="s">
        <v>15</v>
      </c>
      <c r="E208" s="3" t="s">
        <v>500</v>
      </c>
      <c r="F208" s="4">
        <v>100390</v>
      </c>
      <c r="G208" s="1">
        <v>200</v>
      </c>
      <c r="H208" s="1" t="s">
        <v>154</v>
      </c>
      <c r="I208" s="1" t="str">
        <f t="shared" si="14"/>
        <v>02</v>
      </c>
      <c r="J208" s="1" t="s">
        <v>92</v>
      </c>
      <c r="K208" s="6">
        <v>250000</v>
      </c>
      <c r="L208" s="6">
        <v>0</v>
      </c>
      <c r="M208" s="7">
        <f t="shared" si="16"/>
        <v>250000</v>
      </c>
      <c r="N208" s="7">
        <f t="shared" si="15"/>
        <v>250000</v>
      </c>
      <c r="O208" s="3" t="s">
        <v>497</v>
      </c>
      <c r="P208" s="3" t="s">
        <v>498</v>
      </c>
      <c r="Q208" t="s">
        <v>316</v>
      </c>
      <c r="R208" s="3" t="s">
        <v>67</v>
      </c>
      <c r="S208" s="3" t="s">
        <v>440</v>
      </c>
      <c r="T208" s="3">
        <v>232974096</v>
      </c>
      <c r="U208" s="3" t="s">
        <v>443</v>
      </c>
    </row>
    <row r="209" spans="1:21" ht="15">
      <c r="A209" s="47" t="s">
        <v>521</v>
      </c>
      <c r="B209" s="1" t="s">
        <v>89</v>
      </c>
      <c r="C209" s="2">
        <v>10</v>
      </c>
      <c r="D209" s="1" t="s">
        <v>15</v>
      </c>
      <c r="E209" s="3" t="s">
        <v>564</v>
      </c>
      <c r="F209" s="4">
        <v>100390</v>
      </c>
      <c r="G209" s="1" t="s">
        <v>527</v>
      </c>
      <c r="H209" s="1" t="s">
        <v>46</v>
      </c>
      <c r="I209" s="1" t="str">
        <f t="shared" si="14"/>
        <v>03</v>
      </c>
      <c r="J209" s="1" t="s">
        <v>92</v>
      </c>
      <c r="K209" s="6">
        <v>266880</v>
      </c>
      <c r="L209" s="6">
        <v>0</v>
      </c>
      <c r="M209" s="7">
        <f t="shared" si="16"/>
        <v>266880</v>
      </c>
      <c r="N209" s="7">
        <f t="shared" si="15"/>
        <v>266880</v>
      </c>
      <c r="O209" s="3" t="s">
        <v>563</v>
      </c>
      <c r="P209" s="3" t="s">
        <v>233</v>
      </c>
      <c r="Q209" t="s">
        <v>316</v>
      </c>
      <c r="R209" s="3" t="s">
        <v>67</v>
      </c>
      <c r="S209" s="3" t="s">
        <v>556</v>
      </c>
      <c r="T209" s="3">
        <v>521152883</v>
      </c>
      <c r="U209" s="3" t="s">
        <v>450</v>
      </c>
    </row>
    <row r="210" spans="1:21" ht="15">
      <c r="A210" s="47" t="s">
        <v>457</v>
      </c>
      <c r="B210" s="1" t="s">
        <v>89</v>
      </c>
      <c r="C210" s="2">
        <v>10</v>
      </c>
      <c r="D210" s="1" t="s">
        <v>15</v>
      </c>
      <c r="E210" s="3" t="s">
        <v>458</v>
      </c>
      <c r="F210" s="4">
        <v>100390</v>
      </c>
      <c r="G210" s="1">
        <v>200</v>
      </c>
      <c r="H210" s="1" t="s">
        <v>120</v>
      </c>
      <c r="I210" s="1" t="str">
        <f t="shared" si="14"/>
        <v>02</v>
      </c>
      <c r="J210" s="1" t="s">
        <v>92</v>
      </c>
      <c r="K210" s="6">
        <v>271175</v>
      </c>
      <c r="L210" s="6">
        <v>0</v>
      </c>
      <c r="M210" s="7">
        <f t="shared" si="16"/>
        <v>271175</v>
      </c>
      <c r="N210" s="7">
        <f t="shared" si="15"/>
        <v>271175</v>
      </c>
      <c r="O210" s="3" t="s">
        <v>459</v>
      </c>
      <c r="P210" s="3" t="s">
        <v>460</v>
      </c>
      <c r="Q210" t="s">
        <v>316</v>
      </c>
      <c r="R210" s="3" t="s">
        <v>67</v>
      </c>
      <c r="S210" s="3" t="s">
        <v>440</v>
      </c>
      <c r="T210" s="3" t="s">
        <v>461</v>
      </c>
      <c r="U210" s="3" t="s">
        <v>443</v>
      </c>
    </row>
    <row r="211" spans="1:21" ht="15">
      <c r="A211" s="47" t="s">
        <v>167</v>
      </c>
      <c r="B211" s="1" t="s">
        <v>71</v>
      </c>
      <c r="C211" s="2">
        <v>14</v>
      </c>
      <c r="D211" s="1" t="s">
        <v>15</v>
      </c>
      <c r="E211" s="3" t="s">
        <v>174</v>
      </c>
      <c r="F211" s="4">
        <v>140684</v>
      </c>
      <c r="G211" s="1">
        <v>200</v>
      </c>
      <c r="H211" s="1" t="s">
        <v>154</v>
      </c>
      <c r="I211" s="5" t="str">
        <f t="shared" si="14"/>
        <v>02</v>
      </c>
      <c r="J211" s="1" t="s">
        <v>74</v>
      </c>
      <c r="K211" s="6">
        <v>0</v>
      </c>
      <c r="L211" s="6">
        <v>307634.4</v>
      </c>
      <c r="M211" s="7">
        <v>0</v>
      </c>
      <c r="N211" s="7">
        <f t="shared" si="15"/>
        <v>307634.4</v>
      </c>
      <c r="O211" s="3" t="s">
        <v>175</v>
      </c>
      <c r="P211" s="3" t="s">
        <v>176</v>
      </c>
      <c r="Q211" t="s">
        <v>316</v>
      </c>
      <c r="R211" s="3" t="s">
        <v>67</v>
      </c>
      <c r="S211" s="3" t="s">
        <v>469</v>
      </c>
      <c r="T211" s="3" t="s">
        <v>470</v>
      </c>
      <c r="U211" s="3" t="s">
        <v>646</v>
      </c>
    </row>
    <row r="212" spans="1:21" ht="15">
      <c r="A212" s="47" t="s">
        <v>322</v>
      </c>
      <c r="B212" s="1" t="s">
        <v>89</v>
      </c>
      <c r="C212" s="2">
        <v>10</v>
      </c>
      <c r="D212" s="1" t="s">
        <v>15</v>
      </c>
      <c r="E212" s="3" t="s">
        <v>410</v>
      </c>
      <c r="F212" s="4">
        <v>100390</v>
      </c>
      <c r="G212" s="1" t="s">
        <v>623</v>
      </c>
      <c r="H212" s="1" t="s">
        <v>141</v>
      </c>
      <c r="I212" s="1" t="str">
        <f t="shared" si="14"/>
        <v>04</v>
      </c>
      <c r="J212" s="1" t="s">
        <v>92</v>
      </c>
      <c r="K212" s="6">
        <v>326936</v>
      </c>
      <c r="L212" s="6">
        <v>0</v>
      </c>
      <c r="M212" s="7">
        <f>K212-L212</f>
        <v>326936</v>
      </c>
      <c r="N212" s="7">
        <f t="shared" si="15"/>
        <v>326936</v>
      </c>
      <c r="O212" s="3" t="s">
        <v>142</v>
      </c>
      <c r="P212" s="3" t="s">
        <v>143</v>
      </c>
      <c r="Q212" t="s">
        <v>316</v>
      </c>
      <c r="R212" s="3" t="s">
        <v>67</v>
      </c>
      <c r="S212" s="3" t="s">
        <v>440</v>
      </c>
      <c r="T212" s="3">
        <v>364230110</v>
      </c>
      <c r="U212" s="3" t="s">
        <v>442</v>
      </c>
    </row>
    <row r="213" spans="1:21" ht="15">
      <c r="A213" s="47" t="s">
        <v>457</v>
      </c>
      <c r="B213" s="1" t="s">
        <v>89</v>
      </c>
      <c r="C213" s="2">
        <v>10</v>
      </c>
      <c r="D213" s="1" t="s">
        <v>15</v>
      </c>
      <c r="E213" s="3" t="s">
        <v>579</v>
      </c>
      <c r="F213" s="4">
        <v>100390</v>
      </c>
      <c r="G213" s="1" t="s">
        <v>527</v>
      </c>
      <c r="H213" s="1" t="s">
        <v>17</v>
      </c>
      <c r="I213" s="1" t="str">
        <f t="shared" si="14"/>
        <v>03</v>
      </c>
      <c r="J213" s="1" t="s">
        <v>92</v>
      </c>
      <c r="K213" s="6">
        <v>348200</v>
      </c>
      <c r="L213" s="6">
        <v>0</v>
      </c>
      <c r="M213" s="7">
        <f>K213-L213</f>
        <v>348200</v>
      </c>
      <c r="N213" s="7">
        <f t="shared" si="15"/>
        <v>348200</v>
      </c>
      <c r="O213" s="3" t="s">
        <v>580</v>
      </c>
      <c r="P213" s="3" t="s">
        <v>581</v>
      </c>
      <c r="Q213" t="s">
        <v>316</v>
      </c>
      <c r="R213" s="3" t="s">
        <v>67</v>
      </c>
      <c r="S213" s="3" t="s">
        <v>582</v>
      </c>
      <c r="T213" s="3">
        <v>331095751</v>
      </c>
      <c r="U213" s="3" t="s">
        <v>664</v>
      </c>
    </row>
    <row r="214" spans="1:21" ht="15">
      <c r="A214" s="47" t="s">
        <v>167</v>
      </c>
      <c r="B214" s="1" t="s">
        <v>185</v>
      </c>
      <c r="C214" s="2">
        <v>25</v>
      </c>
      <c r="D214" s="1" t="s">
        <v>15</v>
      </c>
      <c r="E214" s="3" t="s">
        <v>186</v>
      </c>
      <c r="F214" s="4">
        <v>250499</v>
      </c>
      <c r="G214" s="1" t="s">
        <v>623</v>
      </c>
      <c r="H214" s="1" t="s">
        <v>187</v>
      </c>
      <c r="I214" s="5" t="str">
        <f t="shared" si="14"/>
        <v>04</v>
      </c>
      <c r="J214" s="1" t="s">
        <v>65</v>
      </c>
      <c r="K214" s="6">
        <v>413208</v>
      </c>
      <c r="L214" s="6">
        <v>0</v>
      </c>
      <c r="M214" s="7">
        <f>K214-L214</f>
        <v>413208</v>
      </c>
      <c r="N214" s="7">
        <f t="shared" si="15"/>
        <v>413208</v>
      </c>
      <c r="O214" s="3" t="s">
        <v>188</v>
      </c>
      <c r="P214" s="3" t="s">
        <v>189</v>
      </c>
      <c r="Q214" t="s">
        <v>316</v>
      </c>
      <c r="R214" s="3" t="s">
        <v>67</v>
      </c>
      <c r="S214" s="3" t="s">
        <v>449</v>
      </c>
      <c r="T214" s="3">
        <v>223545075</v>
      </c>
      <c r="U214" s="3" t="s">
        <v>528</v>
      </c>
    </row>
    <row r="215" spans="1:21" ht="15">
      <c r="A215" s="47" t="s">
        <v>451</v>
      </c>
      <c r="B215" s="1" t="s">
        <v>200</v>
      </c>
      <c r="C215" s="2">
        <v>11</v>
      </c>
      <c r="D215" s="1" t="s">
        <v>15</v>
      </c>
      <c r="E215" s="3" t="s">
        <v>271</v>
      </c>
      <c r="F215" s="4">
        <v>111326</v>
      </c>
      <c r="G215" s="1" t="s">
        <v>527</v>
      </c>
      <c r="H215" s="1" t="s">
        <v>46</v>
      </c>
      <c r="I215" s="5" t="str">
        <f t="shared" si="14"/>
        <v>03</v>
      </c>
      <c r="J215" s="1" t="s">
        <v>74</v>
      </c>
      <c r="K215" s="6">
        <v>503238.83</v>
      </c>
      <c r="L215" s="6">
        <v>0</v>
      </c>
      <c r="M215" s="7">
        <f>K215-L215</f>
        <v>503238.83</v>
      </c>
      <c r="N215" s="7">
        <f t="shared" si="15"/>
        <v>503238.83</v>
      </c>
      <c r="O215" s="3" t="s">
        <v>272</v>
      </c>
      <c r="P215" s="3" t="s">
        <v>233</v>
      </c>
      <c r="Q215" t="s">
        <v>316</v>
      </c>
      <c r="R215" s="3" t="s">
        <v>67</v>
      </c>
      <c r="S215" s="3" t="s">
        <v>556</v>
      </c>
      <c r="T215" s="3">
        <v>521152883</v>
      </c>
      <c r="U215" s="3" t="s">
        <v>450</v>
      </c>
    </row>
    <row r="216" spans="1:21" ht="15">
      <c r="A216" s="47" t="s">
        <v>429</v>
      </c>
      <c r="B216" s="1" t="s">
        <v>177</v>
      </c>
      <c r="C216" s="2">
        <v>20</v>
      </c>
      <c r="D216" s="1" t="s">
        <v>15</v>
      </c>
      <c r="E216" s="3" t="s">
        <v>430</v>
      </c>
      <c r="F216" s="4">
        <v>205329</v>
      </c>
      <c r="G216" s="1">
        <v>200</v>
      </c>
      <c r="H216" s="1" t="s">
        <v>431</v>
      </c>
      <c r="I216" s="1" t="str">
        <f t="shared" si="14"/>
        <v>02</v>
      </c>
      <c r="J216" s="1" t="s">
        <v>179</v>
      </c>
      <c r="K216" s="6">
        <v>0</v>
      </c>
      <c r="L216" s="6">
        <v>563141.96</v>
      </c>
      <c r="M216" s="7">
        <v>0</v>
      </c>
      <c r="N216" s="7">
        <f t="shared" si="15"/>
        <v>563141.96</v>
      </c>
      <c r="O216" s="3" t="s">
        <v>432</v>
      </c>
      <c r="P216" s="3" t="s">
        <v>433</v>
      </c>
      <c r="Q216" t="s">
        <v>316</v>
      </c>
      <c r="R216" s="3" t="s">
        <v>67</v>
      </c>
      <c r="S216" s="3" t="s">
        <v>434</v>
      </c>
      <c r="T216" s="3"/>
      <c r="U216" s="3" t="s">
        <v>664</v>
      </c>
    </row>
    <row r="217" spans="1:21" ht="15">
      <c r="A217" s="47" t="s">
        <v>331</v>
      </c>
      <c r="B217" s="1" t="s">
        <v>71</v>
      </c>
      <c r="C217" s="2">
        <v>14</v>
      </c>
      <c r="D217" s="1" t="s">
        <v>15</v>
      </c>
      <c r="E217" s="3" t="s">
        <v>332</v>
      </c>
      <c r="F217" s="4">
        <v>140684</v>
      </c>
      <c r="G217" s="1">
        <v>200</v>
      </c>
      <c r="H217" s="1" t="s">
        <v>154</v>
      </c>
      <c r="I217" s="1" t="str">
        <f t="shared" si="14"/>
        <v>02</v>
      </c>
      <c r="J217" s="1" t="s">
        <v>74</v>
      </c>
      <c r="K217" s="6">
        <v>675000</v>
      </c>
      <c r="L217" s="6">
        <v>0</v>
      </c>
      <c r="M217" s="7">
        <f aca="true" t="shared" si="17" ref="M217:M226">K217-L217</f>
        <v>675000</v>
      </c>
      <c r="N217" s="7">
        <f t="shared" si="15"/>
        <v>675000</v>
      </c>
      <c r="O217" s="3" t="s">
        <v>333</v>
      </c>
      <c r="P217" s="3" t="s">
        <v>334</v>
      </c>
      <c r="Q217" t="s">
        <v>316</v>
      </c>
      <c r="R217" s="3" t="s">
        <v>67</v>
      </c>
      <c r="S217" s="3" t="s">
        <v>469</v>
      </c>
      <c r="T217" s="3" t="s">
        <v>476</v>
      </c>
      <c r="U217" s="3" t="s">
        <v>646</v>
      </c>
    </row>
    <row r="218" spans="1:21" ht="15">
      <c r="A218" s="47" t="s">
        <v>147</v>
      </c>
      <c r="B218" s="1" t="s">
        <v>14</v>
      </c>
      <c r="C218" s="2">
        <v>23</v>
      </c>
      <c r="D218" s="1" t="s">
        <v>15</v>
      </c>
      <c r="E218" s="3" t="s">
        <v>153</v>
      </c>
      <c r="F218" s="4">
        <v>230061</v>
      </c>
      <c r="G218" s="1">
        <v>200</v>
      </c>
      <c r="H218" s="1" t="s">
        <v>154</v>
      </c>
      <c r="I218" s="5" t="str">
        <f t="shared" si="14"/>
        <v>02</v>
      </c>
      <c r="J218" s="1" t="s">
        <v>115</v>
      </c>
      <c r="K218" s="6">
        <v>729600</v>
      </c>
      <c r="L218" s="6">
        <v>0</v>
      </c>
      <c r="M218" s="7">
        <f t="shared" si="17"/>
        <v>729600</v>
      </c>
      <c r="N218" s="7">
        <f t="shared" si="15"/>
        <v>729600</v>
      </c>
      <c r="O218" s="3" t="s">
        <v>155</v>
      </c>
      <c r="P218" s="3" t="s">
        <v>156</v>
      </c>
      <c r="Q218" t="s">
        <v>316</v>
      </c>
      <c r="R218" s="3" t="s">
        <v>67</v>
      </c>
      <c r="S218" s="3" t="s">
        <v>440</v>
      </c>
      <c r="T218" s="3">
        <v>232108853</v>
      </c>
      <c r="U218" s="3" t="s">
        <v>443</v>
      </c>
    </row>
    <row r="219" spans="1:21" ht="15">
      <c r="A219" s="47" t="s">
        <v>331</v>
      </c>
      <c r="B219" s="1" t="s">
        <v>89</v>
      </c>
      <c r="C219" s="2">
        <v>10</v>
      </c>
      <c r="D219" s="1" t="s">
        <v>15</v>
      </c>
      <c r="E219" s="3" t="s">
        <v>369</v>
      </c>
      <c r="F219" s="4">
        <v>100390</v>
      </c>
      <c r="G219" s="1" t="s">
        <v>527</v>
      </c>
      <c r="H219" s="1" t="s">
        <v>46</v>
      </c>
      <c r="I219" s="1" t="str">
        <f t="shared" si="14"/>
        <v>03</v>
      </c>
      <c r="J219" s="1" t="s">
        <v>92</v>
      </c>
      <c r="K219" s="6">
        <v>820500</v>
      </c>
      <c r="L219" s="6">
        <v>0</v>
      </c>
      <c r="M219" s="7">
        <f t="shared" si="17"/>
        <v>820500</v>
      </c>
      <c r="N219" s="7">
        <f t="shared" si="15"/>
        <v>820500</v>
      </c>
      <c r="O219" s="3" t="s">
        <v>359</v>
      </c>
      <c r="P219" s="3" t="s">
        <v>233</v>
      </c>
      <c r="Q219" t="s">
        <v>316</v>
      </c>
      <c r="R219" s="3" t="s">
        <v>67</v>
      </c>
      <c r="S219" s="3" t="s">
        <v>556</v>
      </c>
      <c r="T219" s="3">
        <v>521152883</v>
      </c>
      <c r="U219" s="3" t="s">
        <v>450</v>
      </c>
    </row>
    <row r="220" spans="1:21" ht="15">
      <c r="A220" s="47" t="s">
        <v>198</v>
      </c>
      <c r="B220" s="1" t="s">
        <v>71</v>
      </c>
      <c r="C220" s="2">
        <v>14</v>
      </c>
      <c r="D220" s="1" t="s">
        <v>15</v>
      </c>
      <c r="E220" s="3" t="s">
        <v>211</v>
      </c>
      <c r="F220" s="4">
        <v>140684</v>
      </c>
      <c r="G220" s="1">
        <v>200</v>
      </c>
      <c r="H220" s="1" t="s">
        <v>154</v>
      </c>
      <c r="I220" s="5" t="str">
        <f t="shared" si="14"/>
        <v>02</v>
      </c>
      <c r="J220" s="1" t="s">
        <v>74</v>
      </c>
      <c r="K220" s="6">
        <v>900000</v>
      </c>
      <c r="L220" s="6">
        <v>0</v>
      </c>
      <c r="M220" s="7">
        <f t="shared" si="17"/>
        <v>900000</v>
      </c>
      <c r="N220" s="7">
        <f t="shared" si="15"/>
        <v>900000</v>
      </c>
      <c r="O220" s="3" t="s">
        <v>212</v>
      </c>
      <c r="P220" s="3" t="s">
        <v>176</v>
      </c>
      <c r="Q220" t="s">
        <v>316</v>
      </c>
      <c r="R220" s="3" t="s">
        <v>67</v>
      </c>
      <c r="S220" s="3" t="s">
        <v>469</v>
      </c>
      <c r="T220" s="3">
        <v>232625984</v>
      </c>
      <c r="U220" s="3" t="s">
        <v>646</v>
      </c>
    </row>
    <row r="221" spans="1:21" ht="15">
      <c r="A221" s="47" t="s">
        <v>546</v>
      </c>
      <c r="B221" s="1" t="s">
        <v>89</v>
      </c>
      <c r="C221" s="2">
        <v>10</v>
      </c>
      <c r="D221" s="1" t="s">
        <v>15</v>
      </c>
      <c r="E221" s="3" t="s">
        <v>239</v>
      </c>
      <c r="F221" s="4">
        <v>100390</v>
      </c>
      <c r="G221" s="1" t="s">
        <v>527</v>
      </c>
      <c r="H221" s="1" t="s">
        <v>17</v>
      </c>
      <c r="I221" s="5" t="str">
        <f t="shared" si="14"/>
        <v>03</v>
      </c>
      <c r="J221" s="1" t="s">
        <v>92</v>
      </c>
      <c r="K221" s="6">
        <v>950000</v>
      </c>
      <c r="L221" s="6">
        <v>950000</v>
      </c>
      <c r="M221" s="7">
        <f t="shared" si="17"/>
        <v>0</v>
      </c>
      <c r="N221" s="7">
        <f t="shared" si="15"/>
        <v>950000</v>
      </c>
      <c r="O221" s="3" t="s">
        <v>240</v>
      </c>
      <c r="P221" s="3" t="s">
        <v>241</v>
      </c>
      <c r="Q221" t="s">
        <v>316</v>
      </c>
      <c r="R221" s="3" t="s">
        <v>67</v>
      </c>
      <c r="S221" s="3" t="s">
        <v>440</v>
      </c>
      <c r="T221" s="3">
        <v>844725699</v>
      </c>
      <c r="U221" s="3" t="s">
        <v>443</v>
      </c>
    </row>
    <row r="222" spans="1:21" ht="15">
      <c r="A222" s="47" t="s">
        <v>495</v>
      </c>
      <c r="B222" s="1" t="s">
        <v>89</v>
      </c>
      <c r="C222" s="2">
        <v>10</v>
      </c>
      <c r="D222" s="1" t="s">
        <v>15</v>
      </c>
      <c r="E222" s="3" t="s">
        <v>501</v>
      </c>
      <c r="F222" s="4">
        <v>100390</v>
      </c>
      <c r="G222" s="1">
        <v>200</v>
      </c>
      <c r="H222" s="1" t="s">
        <v>154</v>
      </c>
      <c r="I222" s="1" t="str">
        <f t="shared" si="14"/>
        <v>02</v>
      </c>
      <c r="J222" s="1" t="s">
        <v>92</v>
      </c>
      <c r="K222" s="6">
        <v>1000000</v>
      </c>
      <c r="L222" s="6">
        <v>0</v>
      </c>
      <c r="M222" s="7">
        <f t="shared" si="17"/>
        <v>1000000</v>
      </c>
      <c r="N222" s="7">
        <f t="shared" si="15"/>
        <v>1000000</v>
      </c>
      <c r="O222" s="3" t="s">
        <v>497</v>
      </c>
      <c r="P222" s="3" t="s">
        <v>498</v>
      </c>
      <c r="Q222" t="s">
        <v>316</v>
      </c>
      <c r="R222" s="3" t="s">
        <v>67</v>
      </c>
      <c r="S222" s="3" t="s">
        <v>440</v>
      </c>
      <c r="T222" s="3">
        <v>232974096</v>
      </c>
      <c r="U222" s="3" t="s">
        <v>443</v>
      </c>
    </row>
    <row r="223" spans="1:21" ht="15">
      <c r="A223" s="47" t="s">
        <v>531</v>
      </c>
      <c r="B223" s="1" t="s">
        <v>89</v>
      </c>
      <c r="C223" s="2">
        <v>10</v>
      </c>
      <c r="D223" s="1" t="s">
        <v>15</v>
      </c>
      <c r="E223" s="3" t="s">
        <v>571</v>
      </c>
      <c r="F223" s="4">
        <v>100390</v>
      </c>
      <c r="G223" s="1" t="s">
        <v>527</v>
      </c>
      <c r="H223" s="1" t="s">
        <v>17</v>
      </c>
      <c r="I223" s="1" t="str">
        <f t="shared" si="14"/>
        <v>03</v>
      </c>
      <c r="J223" s="1" t="s">
        <v>92</v>
      </c>
      <c r="K223" s="6">
        <v>1000000</v>
      </c>
      <c r="L223" s="6">
        <v>0</v>
      </c>
      <c r="M223" s="7">
        <f t="shared" si="17"/>
        <v>1000000</v>
      </c>
      <c r="N223" s="7">
        <f t="shared" si="15"/>
        <v>1000000</v>
      </c>
      <c r="O223" s="3" t="s">
        <v>19</v>
      </c>
      <c r="P223" s="3" t="s">
        <v>117</v>
      </c>
      <c r="Q223" t="s">
        <v>316</v>
      </c>
      <c r="R223" s="3" t="s">
        <v>67</v>
      </c>
      <c r="S223" s="3" t="s">
        <v>440</v>
      </c>
      <c r="T223" s="3">
        <v>113136595</v>
      </c>
      <c r="U223" s="3" t="s">
        <v>443</v>
      </c>
    </row>
    <row r="224" spans="1:21" ht="15">
      <c r="A224" s="47" t="s">
        <v>502</v>
      </c>
      <c r="B224" s="1" t="s">
        <v>89</v>
      </c>
      <c r="C224" s="2">
        <v>10</v>
      </c>
      <c r="D224" s="1" t="s">
        <v>15</v>
      </c>
      <c r="E224" s="3" t="s">
        <v>503</v>
      </c>
      <c r="F224" s="4">
        <v>100390</v>
      </c>
      <c r="G224" s="1">
        <v>200</v>
      </c>
      <c r="H224" s="1" t="s">
        <v>154</v>
      </c>
      <c r="I224" s="1" t="str">
        <f t="shared" si="14"/>
        <v>02</v>
      </c>
      <c r="J224" s="1" t="s">
        <v>92</v>
      </c>
      <c r="K224" s="6">
        <v>1000000</v>
      </c>
      <c r="L224" s="6">
        <v>0</v>
      </c>
      <c r="M224" s="7">
        <f t="shared" si="17"/>
        <v>1000000</v>
      </c>
      <c r="N224" s="7">
        <f t="shared" si="15"/>
        <v>1000000</v>
      </c>
      <c r="O224" s="3" t="s">
        <v>504</v>
      </c>
      <c r="P224" s="3" t="s">
        <v>505</v>
      </c>
      <c r="Q224" t="s">
        <v>316</v>
      </c>
      <c r="R224" s="3" t="s">
        <v>67</v>
      </c>
      <c r="S224" s="3" t="s">
        <v>474</v>
      </c>
      <c r="T224" s="3"/>
      <c r="U224" s="3" t="s">
        <v>664</v>
      </c>
    </row>
    <row r="225" spans="1:21" ht="15">
      <c r="A225" s="47" t="s">
        <v>477</v>
      </c>
      <c r="B225" s="1" t="s">
        <v>89</v>
      </c>
      <c r="C225" s="2">
        <v>10</v>
      </c>
      <c r="D225" s="1" t="s">
        <v>15</v>
      </c>
      <c r="E225" s="3" t="s">
        <v>485</v>
      </c>
      <c r="F225" s="4">
        <v>100390</v>
      </c>
      <c r="G225" s="1">
        <v>200</v>
      </c>
      <c r="H225" s="1" t="s">
        <v>154</v>
      </c>
      <c r="I225" s="1" t="str">
        <f t="shared" si="14"/>
        <v>02</v>
      </c>
      <c r="J225" s="1" t="s">
        <v>92</v>
      </c>
      <c r="K225" s="6">
        <v>2000000</v>
      </c>
      <c r="L225" s="6">
        <v>0</v>
      </c>
      <c r="M225" s="7">
        <f t="shared" si="17"/>
        <v>2000000</v>
      </c>
      <c r="N225" s="7">
        <f t="shared" si="15"/>
        <v>2000000</v>
      </c>
      <c r="O225" s="3" t="s">
        <v>486</v>
      </c>
      <c r="P225" s="3" t="s">
        <v>487</v>
      </c>
      <c r="Q225" t="s">
        <v>316</v>
      </c>
      <c r="R225" s="3" t="s">
        <v>67</v>
      </c>
      <c r="S225" s="3" t="s">
        <v>488</v>
      </c>
      <c r="T225" s="3">
        <v>233035879</v>
      </c>
      <c r="U225" s="3" t="s">
        <v>489</v>
      </c>
    </row>
    <row r="226" spans="1:21" ht="15">
      <c r="A226" s="47" t="s">
        <v>451</v>
      </c>
      <c r="B226" s="1" t="s">
        <v>89</v>
      </c>
      <c r="C226" s="2">
        <v>10</v>
      </c>
      <c r="D226" s="1" t="s">
        <v>15</v>
      </c>
      <c r="E226" s="3" t="s">
        <v>265</v>
      </c>
      <c r="F226" s="4">
        <v>100390</v>
      </c>
      <c r="G226" s="1" t="s">
        <v>527</v>
      </c>
      <c r="H226" s="1" t="s">
        <v>17</v>
      </c>
      <c r="I226" s="5" t="str">
        <f t="shared" si="14"/>
        <v>03</v>
      </c>
      <c r="J226" s="1" t="s">
        <v>92</v>
      </c>
      <c r="K226" s="6">
        <v>3812000</v>
      </c>
      <c r="L226" s="6">
        <v>2149000</v>
      </c>
      <c r="M226" s="7">
        <f t="shared" si="17"/>
        <v>1663000</v>
      </c>
      <c r="N226" s="7">
        <f t="shared" si="15"/>
        <v>3812000</v>
      </c>
      <c r="O226" s="3" t="s">
        <v>266</v>
      </c>
      <c r="P226" s="3" t="s">
        <v>267</v>
      </c>
      <c r="Q226" t="s">
        <v>316</v>
      </c>
      <c r="R226" s="3" t="s">
        <v>67</v>
      </c>
      <c r="S226" s="3" t="s">
        <v>440</v>
      </c>
      <c r="T226" s="3">
        <v>261165088</v>
      </c>
      <c r="U226" s="3" t="s">
        <v>537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3.57421875" style="22" bestFit="1" customWidth="1"/>
  </cols>
  <sheetData>
    <row r="1" spans="1:2" ht="15">
      <c r="A1" s="35" t="s">
        <v>417</v>
      </c>
      <c r="B1" s="36" t="s">
        <v>418</v>
      </c>
    </row>
    <row r="2" spans="1:2" ht="15">
      <c r="A2" t="s">
        <v>419</v>
      </c>
      <c r="B2" s="22">
        <v>276000000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4.28125" style="0" bestFit="1" customWidth="1"/>
    <col min="2" max="2" width="18.00390625" style="0" bestFit="1" customWidth="1"/>
    <col min="3" max="3" width="18.00390625" style="0" customWidth="1"/>
    <col min="4" max="4" width="16.57421875" style="0" bestFit="1" customWidth="1"/>
  </cols>
  <sheetData>
    <row r="1" spans="2:4" ht="30">
      <c r="B1" t="s">
        <v>306</v>
      </c>
      <c r="C1" s="21" t="s">
        <v>312</v>
      </c>
      <c r="D1" t="s">
        <v>307</v>
      </c>
    </row>
    <row r="2" spans="1:4" ht="15">
      <c r="A2" t="s">
        <v>303</v>
      </c>
      <c r="B2" s="12">
        <f>25000000</f>
        <v>25000000</v>
      </c>
      <c r="C2" s="12">
        <f>B2-D2</f>
        <v>25000000</v>
      </c>
      <c r="D2" s="12">
        <v>0</v>
      </c>
    </row>
    <row r="3" spans="1:4" ht="15">
      <c r="A3" t="s">
        <v>304</v>
      </c>
      <c r="B3" s="12">
        <f>25400000</f>
        <v>25400000</v>
      </c>
      <c r="C3" s="12">
        <f>B3-D3</f>
        <v>16375362.029999997</v>
      </c>
      <c r="D3" s="12">
        <f>GETPIVOTDATA("OBLIGATIONS",'Data Calculations'!$A$3,"MAJOR CLASS",200)</f>
        <v>9024637.970000003</v>
      </c>
    </row>
    <row r="4" spans="1:4" ht="15">
      <c r="A4" t="s">
        <v>308</v>
      </c>
      <c r="B4" s="12">
        <v>25000000</v>
      </c>
      <c r="C4" s="12">
        <f>B4-D4</f>
        <v>13644366.440000003</v>
      </c>
      <c r="D4" s="12">
        <f>GETPIVOTDATA("OBLIGATIONS",'Data Calculations'!$A$3,"MAJOR CLASS","300")+GETPIVOTDATA("OBLIGATIONS",'Data Calculations'!$A$3,"MAJOR CLASS","400")</f>
        <v>11355633.559999997</v>
      </c>
    </row>
    <row r="5" spans="1:4" ht="15">
      <c r="A5" t="s">
        <v>305</v>
      </c>
      <c r="B5" s="12">
        <v>10000000</v>
      </c>
      <c r="C5" s="12">
        <f>B5-D5</f>
        <v>10000000</v>
      </c>
      <c r="D5" s="12">
        <v>0</v>
      </c>
    </row>
    <row r="6" spans="1:4" ht="15.75" thickBot="1">
      <c r="A6" t="s">
        <v>311</v>
      </c>
      <c r="B6" s="19">
        <f>SUM(B2:B5)</f>
        <v>85400000</v>
      </c>
      <c r="C6" s="19">
        <f>B6-D6</f>
        <v>65019728.47</v>
      </c>
      <c r="D6" s="19">
        <f>SUM(D2:D5)</f>
        <v>20380271.53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"/>
  <sheetViews>
    <sheetView zoomScale="170" zoomScaleNormal="170" zoomScalePageLayoutView="0" workbookViewId="0" topLeftCell="A1">
      <selection activeCell="B10" sqref="B10"/>
    </sheetView>
  </sheetViews>
  <sheetFormatPr defaultColWidth="9.140625" defaultRowHeight="15"/>
  <cols>
    <col min="1" max="1" width="2.7109375" style="0" customWidth="1"/>
    <col min="2" max="2" width="28.140625" style="0" bestFit="1" customWidth="1"/>
    <col min="3" max="3" width="49.140625" style="0" bestFit="1" customWidth="1"/>
  </cols>
  <sheetData>
    <row r="2" spans="2:3" ht="15.75">
      <c r="B2" s="26" t="s">
        <v>416</v>
      </c>
      <c r="C2" s="27" t="s">
        <v>313</v>
      </c>
    </row>
    <row r="3" spans="2:3" ht="15.75">
      <c r="B3" s="28" t="s">
        <v>314</v>
      </c>
      <c r="C3" s="29" t="s">
        <v>315</v>
      </c>
    </row>
    <row r="4" spans="2:3" ht="15.75">
      <c r="B4" s="28" t="s">
        <v>317</v>
      </c>
      <c r="C4" s="29" t="s">
        <v>318</v>
      </c>
    </row>
    <row r="5" spans="2:3" ht="15.75">
      <c r="B5" s="28" t="s">
        <v>316</v>
      </c>
      <c r="C5" s="29" t="s">
        <v>319</v>
      </c>
    </row>
    <row r="6" spans="2:3" ht="15.75">
      <c r="B6" s="28" t="s">
        <v>321</v>
      </c>
      <c r="C6" s="29" t="s">
        <v>320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G1">
      <selection activeCell="Q21" sqref="Q21:Q26"/>
    </sheetView>
  </sheetViews>
  <sheetFormatPr defaultColWidth="9.140625" defaultRowHeight="15"/>
  <cols>
    <col min="1" max="1" width="13.140625" style="0" bestFit="1" customWidth="1"/>
    <col min="2" max="2" width="21.57421875" style="22" bestFit="1" customWidth="1"/>
    <col min="4" max="4" width="13.140625" style="0" bestFit="1" customWidth="1"/>
    <col min="5" max="5" width="21.57421875" style="15" bestFit="1" customWidth="1"/>
    <col min="7" max="7" width="15.7109375" style="0" bestFit="1" customWidth="1"/>
    <col min="8" max="8" width="16.140625" style="0" bestFit="1" customWidth="1"/>
    <col min="10" max="10" width="13.140625" style="0" bestFit="1" customWidth="1"/>
    <col min="11" max="11" width="21.57421875" style="15" bestFit="1" customWidth="1"/>
    <col min="13" max="13" width="16.8515625" style="0" bestFit="1" customWidth="1"/>
    <col min="14" max="14" width="21.57421875" style="15" bestFit="1" customWidth="1"/>
    <col min="16" max="16" width="36.57421875" style="0" bestFit="1" customWidth="1"/>
    <col min="17" max="17" width="21.57421875" style="15" bestFit="1" customWidth="1"/>
  </cols>
  <sheetData>
    <row r="2" spans="1:16" ht="15">
      <c r="A2" s="16" t="s">
        <v>309</v>
      </c>
      <c r="D2" s="16" t="s">
        <v>310</v>
      </c>
      <c r="G2" s="16" t="s">
        <v>415</v>
      </c>
      <c r="H2" s="16" t="s">
        <v>10</v>
      </c>
      <c r="J2" s="16" t="s">
        <v>662</v>
      </c>
      <c r="K2" s="49"/>
      <c r="P2" s="16" t="s">
        <v>663</v>
      </c>
    </row>
    <row r="3" spans="1:17" ht="15">
      <c r="A3" s="13" t="s">
        <v>299</v>
      </c>
      <c r="B3" s="12" t="s">
        <v>660</v>
      </c>
      <c r="D3" s="13" t="s">
        <v>299</v>
      </c>
      <c r="E3" s="17" t="s">
        <v>660</v>
      </c>
      <c r="G3" s="14" t="s">
        <v>343</v>
      </c>
      <c r="H3" s="22">
        <f>GETPIVOTDATA("OBLIGATIONS",$D$3,"DP","Water")</f>
        <v>227623.72000000003</v>
      </c>
      <c r="J3" s="13" t="s">
        <v>299</v>
      </c>
      <c r="K3" s="17" t="s">
        <v>660</v>
      </c>
      <c r="M3" s="13" t="s">
        <v>299</v>
      </c>
      <c r="N3" s="17" t="s">
        <v>660</v>
      </c>
      <c r="P3" s="13" t="s">
        <v>299</v>
      </c>
      <c r="Q3" s="17" t="s">
        <v>660</v>
      </c>
    </row>
    <row r="4" spans="1:17" ht="15">
      <c r="A4" s="14">
        <v>200</v>
      </c>
      <c r="B4" s="12">
        <v>9024637.970000003</v>
      </c>
      <c r="D4" s="14" t="s">
        <v>335</v>
      </c>
      <c r="E4" s="17">
        <v>114550</v>
      </c>
      <c r="G4" s="14" t="s">
        <v>63</v>
      </c>
      <c r="H4" s="22">
        <f>GETPIVOTDATA("OBLIGATIONS",$D$3,"DP","Streets")</f>
        <v>105225.34000000001</v>
      </c>
      <c r="J4" s="14">
        <v>200</v>
      </c>
      <c r="K4" s="17">
        <v>9024637.969999999</v>
      </c>
      <c r="M4" s="14" t="s">
        <v>316</v>
      </c>
      <c r="N4" s="17">
        <v>20380271.529999997</v>
      </c>
      <c r="P4" s="14" t="s">
        <v>442</v>
      </c>
      <c r="Q4" s="17">
        <v>985272.3200000001</v>
      </c>
    </row>
    <row r="5" spans="1:17" ht="15">
      <c r="A5" s="14" t="s">
        <v>527</v>
      </c>
      <c r="B5" s="12">
        <v>9204030.709999997</v>
      </c>
      <c r="D5" s="14" t="s">
        <v>78</v>
      </c>
      <c r="E5" s="17">
        <v>57073.28</v>
      </c>
      <c r="G5" s="14" t="s">
        <v>540</v>
      </c>
      <c r="H5" s="22">
        <f>GETPIVOTDATA("OBLIGATIONS",$D$3,"DP","Sheriff")</f>
        <v>5185</v>
      </c>
      <c r="J5" s="18" t="s">
        <v>335</v>
      </c>
      <c r="K5" s="17">
        <v>114550</v>
      </c>
      <c r="M5" s="14" t="s">
        <v>300</v>
      </c>
      <c r="N5" s="17">
        <v>20380271.529999997</v>
      </c>
      <c r="P5" s="14" t="s">
        <v>645</v>
      </c>
      <c r="Q5" s="17">
        <v>358775.31</v>
      </c>
    </row>
    <row r="6" spans="1:17" ht="15">
      <c r="A6" s="14" t="s">
        <v>623</v>
      </c>
      <c r="B6" s="12">
        <v>2151602.85</v>
      </c>
      <c r="D6" s="14" t="s">
        <v>177</v>
      </c>
      <c r="E6" s="17">
        <v>584609.86</v>
      </c>
      <c r="G6" s="14" t="s">
        <v>14</v>
      </c>
      <c r="H6" s="22">
        <f>GETPIVOTDATA("OBLIGATIONS",$D$3,"DP","Prisons")</f>
        <v>928184.8099999999</v>
      </c>
      <c r="J6" s="18" t="s">
        <v>177</v>
      </c>
      <c r="K6" s="17">
        <v>582677.1799999999</v>
      </c>
      <c r="P6" s="14" t="s">
        <v>441</v>
      </c>
      <c r="Q6" s="17">
        <v>271230</v>
      </c>
    </row>
    <row r="7" spans="1:17" ht="15">
      <c r="A7" s="14" t="s">
        <v>300</v>
      </c>
      <c r="B7" s="12">
        <v>20380271.53</v>
      </c>
      <c r="D7" s="14" t="s">
        <v>214</v>
      </c>
      <c r="E7" s="17">
        <v>636</v>
      </c>
      <c r="G7" s="14" t="s">
        <v>248</v>
      </c>
      <c r="H7" s="22">
        <f>GETPIVOTDATA("OBLIGATIONS",$D$3,"DP","PPR")</f>
        <v>32152.59</v>
      </c>
      <c r="J7" s="18" t="s">
        <v>214</v>
      </c>
      <c r="K7" s="17">
        <v>636</v>
      </c>
      <c r="P7" s="14" t="s">
        <v>443</v>
      </c>
      <c r="Q7" s="17">
        <v>5507428.929999999</v>
      </c>
    </row>
    <row r="8" spans="4:17" ht="15">
      <c r="D8" s="14" t="s">
        <v>82</v>
      </c>
      <c r="E8" s="17">
        <v>196911.56</v>
      </c>
      <c r="G8" s="14" t="s">
        <v>200</v>
      </c>
      <c r="H8" s="22">
        <f>GETPIVOTDATA("OBLIGATIONS",$D$3,"DP","Police")</f>
        <v>626597.35</v>
      </c>
      <c r="J8" s="18" t="s">
        <v>71</v>
      </c>
      <c r="K8" s="17">
        <v>1982634.4</v>
      </c>
      <c r="P8" s="14" t="s">
        <v>537</v>
      </c>
      <c r="Q8" s="17">
        <v>3889964.4699999997</v>
      </c>
    </row>
    <row r="9" spans="4:17" ht="15">
      <c r="D9" s="14" t="s">
        <v>185</v>
      </c>
      <c r="E9" s="17">
        <v>673624.39</v>
      </c>
      <c r="G9" s="14" t="s">
        <v>135</v>
      </c>
      <c r="H9" s="22">
        <f>GETPIVOTDATA("OBLIGATIONS",$D$3,"DP","OIT")</f>
        <v>313870.13999999996</v>
      </c>
      <c r="J9" s="18" t="s">
        <v>89</v>
      </c>
      <c r="K9" s="17">
        <v>5597517.649999999</v>
      </c>
      <c r="M9" s="13" t="s">
        <v>299</v>
      </c>
      <c r="N9" t="s">
        <v>660</v>
      </c>
      <c r="P9" s="14" t="s">
        <v>646</v>
      </c>
      <c r="Q9" s="17">
        <v>2368447.15</v>
      </c>
    </row>
    <row r="10" spans="4:17" ht="15">
      <c r="D10" s="14" t="s">
        <v>71</v>
      </c>
      <c r="E10" s="17">
        <v>2059134.4</v>
      </c>
      <c r="G10" s="14" t="s">
        <v>89</v>
      </c>
      <c r="H10" s="22">
        <f>GETPIVOTDATA("OBLIGATIONS",$D$3,"DP","MDO")</f>
        <v>14444409.520000003</v>
      </c>
      <c r="J10" s="18" t="s">
        <v>14</v>
      </c>
      <c r="K10" s="17">
        <v>746622.74</v>
      </c>
      <c r="M10" s="14" t="s">
        <v>316</v>
      </c>
      <c r="N10" s="48">
        <v>20380271.529999997</v>
      </c>
      <c r="P10" s="14" t="s">
        <v>489</v>
      </c>
      <c r="Q10" s="17">
        <v>2032898</v>
      </c>
    </row>
    <row r="11" spans="4:17" ht="15">
      <c r="D11" s="14" t="s">
        <v>101</v>
      </c>
      <c r="E11" s="17">
        <v>9763.87</v>
      </c>
      <c r="G11" s="14" t="s">
        <v>71</v>
      </c>
      <c r="H11" s="22">
        <f>GETPIVOTDATA("OBLIGATIONS",$D$3,"DP","Health")</f>
        <v>2059134.4</v>
      </c>
      <c r="J11" s="14" t="s">
        <v>527</v>
      </c>
      <c r="K11" s="17">
        <v>9204030.709999999</v>
      </c>
      <c r="M11" s="14" t="s">
        <v>300</v>
      </c>
      <c r="N11" s="48">
        <v>20380271.529999997</v>
      </c>
      <c r="P11" s="14" t="s">
        <v>664</v>
      </c>
      <c r="Q11" s="17">
        <v>2296287.18</v>
      </c>
    </row>
    <row r="12" spans="4:17" ht="15">
      <c r="D12" s="14" t="s">
        <v>89</v>
      </c>
      <c r="E12" s="17">
        <v>14444409.520000003</v>
      </c>
      <c r="G12" s="14" t="s">
        <v>185</v>
      </c>
      <c r="H12" s="22">
        <f>GETPIVOTDATA("OBLIGATIONS",$D$3,"DP","Fleet")</f>
        <v>673624.39</v>
      </c>
      <c r="J12" s="18" t="s">
        <v>78</v>
      </c>
      <c r="K12" s="17">
        <v>970</v>
      </c>
      <c r="N12"/>
      <c r="P12" s="14" t="s">
        <v>528</v>
      </c>
      <c r="Q12" s="17">
        <v>504680.43</v>
      </c>
    </row>
    <row r="13" spans="4:17" ht="15">
      <c r="D13" s="14" t="s">
        <v>135</v>
      </c>
      <c r="E13" s="17">
        <v>313870.13999999996</v>
      </c>
      <c r="G13" s="14" t="s">
        <v>82</v>
      </c>
      <c r="H13" s="22">
        <f>GETPIVOTDATA("OBLIGATIONS",$D$3,"DP","Fire")</f>
        <v>196911.56</v>
      </c>
      <c r="J13" s="18" t="s">
        <v>177</v>
      </c>
      <c r="K13" s="17">
        <v>1932.68</v>
      </c>
      <c r="N13"/>
      <c r="P13" s="14" t="s">
        <v>450</v>
      </c>
      <c r="Q13" s="17">
        <v>2030501.15</v>
      </c>
    </row>
    <row r="14" spans="4:17" ht="15">
      <c r="D14" s="14" t="s">
        <v>200</v>
      </c>
      <c r="E14" s="17">
        <v>626597.35</v>
      </c>
      <c r="G14" s="14" t="s">
        <v>661</v>
      </c>
      <c r="H14" s="22">
        <f>GETPIVOTDATA("OBLIGATIONS",$D$3,"DP","DPP")+GETPIVOTDATA("OBLIGATIONS",$D$3,"DP","Finance")+GETPIVOTDATA("OBLIGATIONS",$D$3,"DP","L+I")+GETPIVOTDATA("OBLIGATIONS",$D$3,"DP","Revenue")</f>
        <v>595729.4299999999</v>
      </c>
      <c r="J14" s="18" t="s">
        <v>82</v>
      </c>
      <c r="K14" s="17">
        <v>196911.56</v>
      </c>
      <c r="N14"/>
      <c r="P14" s="14" t="s">
        <v>526</v>
      </c>
      <c r="Q14" s="17">
        <v>41097.59</v>
      </c>
    </row>
    <row r="15" spans="4:17" ht="15">
      <c r="D15" s="14" t="s">
        <v>248</v>
      </c>
      <c r="E15" s="17">
        <v>32152.59</v>
      </c>
      <c r="G15" s="14" t="s">
        <v>78</v>
      </c>
      <c r="H15" s="22">
        <f>GETPIVOTDATA("OBLIGATIONS",$D$3,"DP","DHS")</f>
        <v>57073.28</v>
      </c>
      <c r="J15" s="18" t="s">
        <v>101</v>
      </c>
      <c r="K15" s="17">
        <v>9763.87</v>
      </c>
      <c r="N15"/>
      <c r="P15" s="14" t="s">
        <v>538</v>
      </c>
      <c r="Q15" s="17">
        <v>90379</v>
      </c>
    </row>
    <row r="16" spans="4:17" ht="15">
      <c r="D16" s="14" t="s">
        <v>14</v>
      </c>
      <c r="E16" s="17">
        <v>928184.8099999999</v>
      </c>
      <c r="G16" s="14" t="s">
        <v>335</v>
      </c>
      <c r="H16" s="22">
        <f>GETPIVOTDATA("OBLIGATIONS",$D$3,"DP","Council")</f>
        <v>114550</v>
      </c>
      <c r="J16" s="18" t="s">
        <v>89</v>
      </c>
      <c r="K16" s="17">
        <v>7806908.989999999</v>
      </c>
      <c r="N16"/>
      <c r="P16" s="14" t="s">
        <v>636</v>
      </c>
      <c r="Q16" s="17">
        <v>0</v>
      </c>
    </row>
    <row r="17" spans="4:17" ht="15">
      <c r="D17" s="14" t="s">
        <v>565</v>
      </c>
      <c r="E17" s="17">
        <v>719.7</v>
      </c>
      <c r="J17" s="18" t="s">
        <v>135</v>
      </c>
      <c r="K17" s="17">
        <v>8477.84</v>
      </c>
      <c r="N17"/>
      <c r="P17" s="14" t="s">
        <v>665</v>
      </c>
      <c r="Q17" s="17">
        <v>3310</v>
      </c>
    </row>
    <row r="18" spans="4:17" ht="15">
      <c r="D18" s="14" t="s">
        <v>540</v>
      </c>
      <c r="E18" s="17">
        <v>5185</v>
      </c>
      <c r="H18" s="12">
        <f>SUM(H3:H16)</f>
        <v>20380271.53</v>
      </c>
      <c r="J18" s="18" t="s">
        <v>200</v>
      </c>
      <c r="K18" s="17">
        <v>626597.35</v>
      </c>
      <c r="N18"/>
      <c r="P18" s="14" t="s">
        <v>300</v>
      </c>
      <c r="Q18" s="17">
        <v>20380271.529999997</v>
      </c>
    </row>
    <row r="19" spans="4:17" ht="15">
      <c r="D19" s="14" t="s">
        <v>63</v>
      </c>
      <c r="E19" s="17">
        <v>105225.34000000001</v>
      </c>
      <c r="J19" s="18" t="s">
        <v>248</v>
      </c>
      <c r="K19" s="17">
        <v>32152.59</v>
      </c>
      <c r="N19"/>
      <c r="Q19"/>
    </row>
    <row r="20" spans="4:17" ht="15">
      <c r="D20" s="14" t="s">
        <v>343</v>
      </c>
      <c r="E20" s="17">
        <v>227623.72000000003</v>
      </c>
      <c r="J20" s="18" t="s">
        <v>14</v>
      </c>
      <c r="K20" s="17">
        <v>181562.07</v>
      </c>
      <c r="N20"/>
      <c r="P20" s="14" t="s">
        <v>666</v>
      </c>
      <c r="Q20" t="s">
        <v>667</v>
      </c>
    </row>
    <row r="21" spans="4:17" ht="15">
      <c r="D21" s="14" t="s">
        <v>300</v>
      </c>
      <c r="E21" s="17">
        <v>20380271.53</v>
      </c>
      <c r="J21" s="18" t="s">
        <v>565</v>
      </c>
      <c r="K21" s="17">
        <v>719.7</v>
      </c>
      <c r="N21"/>
      <c r="P21" s="14" t="s">
        <v>645</v>
      </c>
      <c r="Q21" s="22">
        <f>GETPIVOTDATA("OBLIGATIONS",$P$3,"Status Code Description","LOCAL BUSINESS ENTITY  ")</f>
        <v>358775.31</v>
      </c>
    </row>
    <row r="22" spans="10:17" ht="15">
      <c r="J22" s="18" t="s">
        <v>540</v>
      </c>
      <c r="K22" s="17">
        <v>5185</v>
      </c>
      <c r="N22"/>
      <c r="P22" s="14" t="s">
        <v>441</v>
      </c>
      <c r="Q22" s="22">
        <f>GETPIVOTDATA("OBLIGATIONS",$P$3,"Status Code Description"," MAJORITY OWNED - NOT MBE OR WBE ")+GETPIVOTDATA("OBLIGATIONS",$P$3,"Status Code Description","MAJORITY OWNED - NOT MBE OR WBE")+GETPIVOTDATA("OBLIGATIONS",$P$3,"Status Code Description","MAJORITY OWNED - NOT MBE OR WBE ")+GETPIVOTDATA("OBLIGATIONS",$P$3,"Status Code Description","MAJORITY OWNED - NOT MBE OR WBE  ")+GETPIVOTDATA("OBLIGATIONS",$P$3,"Status Code Description","MAJORITY OWNED - NOT MBE OR WBE   ")</f>
        <v>13022342.87</v>
      </c>
    </row>
    <row r="23" spans="10:17" ht="15">
      <c r="J23" s="18" t="s">
        <v>63</v>
      </c>
      <c r="K23" s="17">
        <v>105225.34000000001</v>
      </c>
      <c r="N23"/>
      <c r="P23" s="14" t="s">
        <v>489</v>
      </c>
      <c r="Q23" s="22">
        <f>GETPIVOTDATA("OBLIGATIONS",$P$3,"Status Code Description","MINORITY OWNED BUSINESS     ")</f>
        <v>2032898</v>
      </c>
    </row>
    <row r="24" spans="10:17" ht="15">
      <c r="J24" s="18" t="s">
        <v>343</v>
      </c>
      <c r="K24" s="17">
        <v>227623.72000000003</v>
      </c>
      <c r="N24"/>
      <c r="P24" s="14" t="s">
        <v>664</v>
      </c>
      <c r="Q24" s="22">
        <f>GETPIVOTDATA("OBLIGATIONS",$P$3,"Status Code Description","Not Identified")</f>
        <v>2296287.18</v>
      </c>
    </row>
    <row r="25" spans="10:17" ht="15">
      <c r="J25" s="14" t="s">
        <v>623</v>
      </c>
      <c r="K25" s="17">
        <v>2151602.85</v>
      </c>
      <c r="N25"/>
      <c r="P25" s="14" t="s">
        <v>528</v>
      </c>
      <c r="Q25" s="22">
        <f>GETPIVOTDATA("OBLIGATIONS",$P$3,"Status Code Description","SMALL BUSINESS CERTIFIED BY USBA")+GETPIVOTDATA("OBLIGATIONS",$P$3,"Status Code Description","SMALL BUSINESS CERTIFIED BY USBA ")+GETPIVOTDATA("OBLIGATIONS",$P$3,"Status Code Description","SMALL BUSINESS CERTIFIED BY USBA  ")+GETPIVOTDATA("OBLIGATIONS",$P$3,"Status Code Description","SMALL BUSINESS CERTIFIED BY USBA    ")</f>
        <v>2666658.17</v>
      </c>
    </row>
    <row r="26" spans="10:17" ht="15">
      <c r="J26" s="18" t="s">
        <v>78</v>
      </c>
      <c r="K26" s="17">
        <v>56103.28</v>
      </c>
      <c r="N26"/>
      <c r="P26" s="14" t="s">
        <v>636</v>
      </c>
      <c r="Q26" s="22">
        <f>GETPIVOTDATA("OBLIGATIONS",$P$3,"Status Code Description","WOMAN OWNED BUSINESS  ")</f>
        <v>3310</v>
      </c>
    </row>
    <row r="27" spans="10:17" ht="15">
      <c r="J27" s="18" t="s">
        <v>185</v>
      </c>
      <c r="K27" s="17">
        <v>673624.39</v>
      </c>
      <c r="Q27"/>
    </row>
    <row r="28" spans="10:17" ht="15">
      <c r="J28" s="18" t="s">
        <v>71</v>
      </c>
      <c r="K28" s="17">
        <v>76500</v>
      </c>
      <c r="Q28"/>
    </row>
    <row r="29" spans="10:17" ht="15">
      <c r="J29" s="18" t="s">
        <v>89</v>
      </c>
      <c r="K29" s="17">
        <v>1039982.88</v>
      </c>
      <c r="Q29"/>
    </row>
    <row r="30" spans="10:17" ht="15">
      <c r="J30" s="18" t="s">
        <v>135</v>
      </c>
      <c r="K30" s="17">
        <v>305392.3</v>
      </c>
      <c r="Q30"/>
    </row>
    <row r="31" spans="10:17" ht="15">
      <c r="J31" s="14" t="s">
        <v>300</v>
      </c>
      <c r="K31" s="17">
        <v>20380271.529999997</v>
      </c>
      <c r="Q31"/>
    </row>
    <row r="32" ht="15">
      <c r="Q32"/>
    </row>
    <row r="33" ht="15">
      <c r="Q33"/>
    </row>
    <row r="34" ht="15">
      <c r="Q34"/>
    </row>
    <row r="35" ht="15">
      <c r="Q35"/>
    </row>
    <row r="36" ht="15">
      <c r="Q36"/>
    </row>
    <row r="37" ht="15">
      <c r="Q37"/>
    </row>
    <row r="38" ht="15">
      <c r="Q38"/>
    </row>
    <row r="39" ht="15">
      <c r="Q39"/>
    </row>
    <row r="40" ht="15">
      <c r="Q40"/>
    </row>
    <row r="41" ht="15">
      <c r="Q41"/>
    </row>
    <row r="42" ht="15">
      <c r="Q42"/>
    </row>
    <row r="43" ht="15">
      <c r="Q43"/>
    </row>
    <row r="44" ht="15">
      <c r="Q44"/>
    </row>
    <row r="45" ht="15">
      <c r="Q45"/>
    </row>
    <row r="46" ht="15">
      <c r="Q46"/>
    </row>
    <row r="47" ht="15">
      <c r="Q47"/>
    </row>
    <row r="48" ht="15">
      <c r="Q48"/>
    </row>
    <row r="49" ht="15">
      <c r="Q49"/>
    </row>
    <row r="50" ht="15">
      <c r="Q50"/>
    </row>
    <row r="51" ht="15">
      <c r="Q51"/>
    </row>
    <row r="52" ht="15">
      <c r="Q52"/>
    </row>
    <row r="53" ht="15">
      <c r="Q53"/>
    </row>
    <row r="54" ht="15">
      <c r="Q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spsat</dc:creator>
  <cp:keywords/>
  <dc:description/>
  <cp:lastModifiedBy>spsat</cp:lastModifiedBy>
  <cp:lastPrinted>2020-04-17T21:04:01Z</cp:lastPrinted>
  <dcterms:created xsi:type="dcterms:W3CDTF">2020-04-09T12:43:06Z</dcterms:created>
  <dcterms:modified xsi:type="dcterms:W3CDTF">2020-05-05T16:11:19Z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