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cd.projectcentral.bv.com/sites/401641/Shared Documents/FY22-23 Rate Filing/Discovery/PA-ADV-1/"/>
    </mc:Choice>
  </mc:AlternateContent>
  <xr:revisionPtr revIDLastSave="0" documentId="13_ncr:1_{63AA168A-1618-4B84-AAC2-DCB8B08378C9}" xr6:coauthVersionLast="45" xr6:coauthVersionMax="45" xr10:uidLastSave="{00000000-0000-0000-0000-000000000000}"/>
  <bookViews>
    <workbookView xWindow="21480" yWindow="-120" windowWidth="21840" windowHeight="13140" tabRatio="858" xr2:uid="{3C2A022E-9AF5-482A-B48B-D526E1B3BA53}"/>
  </bookViews>
  <sheets>
    <sheet name="Summary" sheetId="22" r:id="rId1"/>
    <sheet name="Appendix C Tables" sheetId="21" state="hidden" r:id="rId2"/>
    <sheet name="NON SWO - Billing Year" sheetId="12" r:id="rId3"/>
    <sheet name="NON SWO - Billing Year +1" sheetId="19" r:id="rId4"/>
    <sheet name="NON SWO - Billing Year +2" sheetId="20" r:id="rId5"/>
    <sheet name="SWO - Billing Year" sheetId="13" r:id="rId6"/>
    <sheet name="SWO - Billing Year +1" sheetId="14" r:id="rId7"/>
    <sheet name="SWO - Billing Year +2" sheetId="15" r:id="rId8"/>
    <sheet name="All Bills - Billing Year" sheetId="16" r:id="rId9"/>
    <sheet name="All Bills - Billing Year + 1" sheetId="17" r:id="rId10"/>
    <sheet name="All Bills - Billing Year + 2" sheetId="18" r:id="rId11"/>
    <sheet name="Report 4" sheetId="9" r:id="rId12"/>
    <sheet name="Totals" sheetId="10" r:id="rId13"/>
    <sheet name="COS Summary" sheetId="11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4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49" i="22" l="1"/>
  <c r="AN49" i="22"/>
  <c r="AU48" i="22"/>
  <c r="AU49" i="22" s="1"/>
  <c r="AT48" i="22"/>
  <c r="AT49" i="22" s="1"/>
  <c r="AS48" i="22"/>
  <c r="AS49" i="22" s="1"/>
  <c r="AR48" i="22"/>
  <c r="AR49" i="22" s="1"/>
  <c r="AQ48" i="22"/>
  <c r="AQ49" i="22" s="1"/>
  <c r="AP48" i="22"/>
  <c r="AP49" i="22" s="1"/>
  <c r="AO48" i="22"/>
  <c r="AN48" i="22"/>
  <c r="AM48" i="22"/>
  <c r="AM49" i="22" s="1"/>
  <c r="AL48" i="22"/>
  <c r="AL49" i="22" s="1"/>
  <c r="AK48" i="22"/>
  <c r="AK49" i="22" s="1"/>
  <c r="AJ48" i="22"/>
  <c r="AJ49" i="22" s="1"/>
  <c r="AI48" i="22"/>
  <c r="AI49" i="22" s="1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O33" i="22"/>
  <c r="AU32" i="22"/>
  <c r="AU33" i="22" s="1"/>
  <c r="AT32" i="22"/>
  <c r="AT33" i="22" s="1"/>
  <c r="AS32" i="22"/>
  <c r="AS33" i="22" s="1"/>
  <c r="AR32" i="22"/>
  <c r="AR33" i="22" s="1"/>
  <c r="AQ32" i="22"/>
  <c r="AQ33" i="22" s="1"/>
  <c r="AP32" i="22"/>
  <c r="AP33" i="22" s="1"/>
  <c r="AO32" i="22"/>
  <c r="AN32" i="22"/>
  <c r="AN33" i="22" s="1"/>
  <c r="AM32" i="22"/>
  <c r="AM33" i="22" s="1"/>
  <c r="AL32" i="22"/>
  <c r="AL33" i="22" s="1"/>
  <c r="AK32" i="22"/>
  <c r="AK33" i="22" s="1"/>
  <c r="AJ32" i="22"/>
  <c r="AJ33" i="22" s="1"/>
  <c r="AI32" i="22"/>
  <c r="AI33" i="22" s="1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J16" i="22"/>
  <c r="AJ17" i="22" s="1"/>
  <c r="AK16" i="22"/>
  <c r="AL16" i="22"/>
  <c r="AM16" i="22"/>
  <c r="AN16" i="22"/>
  <c r="AO16" i="22"/>
  <c r="AO17" i="22" s="1"/>
  <c r="AP16" i="22"/>
  <c r="AP17" i="22" s="1"/>
  <c r="AQ16" i="22"/>
  <c r="AQ17" i="22" s="1"/>
  <c r="AR16" i="22"/>
  <c r="AR17" i="22" s="1"/>
  <c r="AS16" i="22"/>
  <c r="AT16" i="22"/>
  <c r="AU16" i="22"/>
  <c r="AK17" i="22"/>
  <c r="AL17" i="22"/>
  <c r="AM17" i="22"/>
  <c r="AN17" i="22"/>
  <c r="AS17" i="22"/>
  <c r="AT17" i="22"/>
  <c r="AU17" i="22"/>
  <c r="AI17" i="22"/>
  <c r="AA49" i="22"/>
  <c r="Y49" i="22"/>
  <c r="X49" i="22"/>
  <c r="S49" i="22"/>
  <c r="AE48" i="22"/>
  <c r="AE49" i="22" s="1"/>
  <c r="AD48" i="22"/>
  <c r="AD49" i="22" s="1"/>
  <c r="AC48" i="22"/>
  <c r="AC49" i="22" s="1"/>
  <c r="AB48" i="22"/>
  <c r="AB49" i="22" s="1"/>
  <c r="AA48" i="22"/>
  <c r="Z48" i="22"/>
  <c r="Z49" i="22" s="1"/>
  <c r="Y48" i="22"/>
  <c r="X48" i="22"/>
  <c r="W48" i="22"/>
  <c r="W49" i="22" s="1"/>
  <c r="V48" i="22"/>
  <c r="V49" i="22" s="1"/>
  <c r="U48" i="22"/>
  <c r="U49" i="22" s="1"/>
  <c r="T48" i="22"/>
  <c r="T49" i="22" s="1"/>
  <c r="S48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Z33" i="22"/>
  <c r="Y33" i="22"/>
  <c r="X33" i="22"/>
  <c r="AE32" i="22"/>
  <c r="AE33" i="22" s="1"/>
  <c r="AD32" i="22"/>
  <c r="AD33" i="22" s="1"/>
  <c r="AC32" i="22"/>
  <c r="AC33" i="22" s="1"/>
  <c r="AB32" i="22"/>
  <c r="AB33" i="22" s="1"/>
  <c r="AA32" i="22"/>
  <c r="AA33" i="22" s="1"/>
  <c r="Z32" i="22"/>
  <c r="Y32" i="22"/>
  <c r="X32" i="22"/>
  <c r="W32" i="22"/>
  <c r="W33" i="22" s="1"/>
  <c r="V32" i="22"/>
  <c r="V33" i="22" s="1"/>
  <c r="U32" i="22"/>
  <c r="U33" i="22" s="1"/>
  <c r="T32" i="22"/>
  <c r="T33" i="22" s="1"/>
  <c r="S32" i="22"/>
  <c r="S33" i="22" s="1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S17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S15" i="22"/>
  <c r="O49" i="22" l="1"/>
  <c r="N49" i="22"/>
  <c r="M49" i="22"/>
  <c r="L49" i="22"/>
  <c r="K49" i="22"/>
  <c r="J49" i="22"/>
  <c r="I49" i="22"/>
  <c r="H49" i="22"/>
  <c r="G49" i="22"/>
  <c r="F49" i="22"/>
  <c r="E49" i="22"/>
  <c r="D49" i="22"/>
  <c r="C49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C17" i="22"/>
  <c r="AE16" i="22" l="1"/>
  <c r="O48" i="22"/>
  <c r="O47" i="22"/>
  <c r="O32" i="22"/>
  <c r="O31" i="22"/>
  <c r="O15" i="22"/>
  <c r="O16" i="22"/>
  <c r="AI16" i="22"/>
  <c r="AI15" i="22"/>
  <c r="T16" i="22"/>
  <c r="U16" i="22"/>
  <c r="V16" i="22"/>
  <c r="W16" i="22"/>
  <c r="X16" i="22"/>
  <c r="Y16" i="22"/>
  <c r="Z16" i="22"/>
  <c r="AA16" i="22"/>
  <c r="AB16" i="22"/>
  <c r="AC16" i="22"/>
  <c r="AD16" i="22"/>
  <c r="S16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D16" i="22"/>
  <c r="E16" i="22"/>
  <c r="F16" i="22"/>
  <c r="G16" i="22"/>
  <c r="H16" i="22"/>
  <c r="I16" i="22"/>
  <c r="J16" i="22"/>
  <c r="K16" i="22"/>
  <c r="L16" i="22"/>
  <c r="M16" i="22"/>
  <c r="N16" i="22"/>
  <c r="C16" i="22"/>
  <c r="C15" i="22"/>
  <c r="F15" i="22"/>
  <c r="G15" i="22"/>
  <c r="H15" i="22"/>
  <c r="I15" i="22"/>
  <c r="J15" i="22"/>
  <c r="K15" i="22"/>
  <c r="L15" i="22"/>
  <c r="M15" i="22"/>
  <c r="N15" i="22"/>
  <c r="E15" i="22"/>
  <c r="D15" i="22"/>
  <c r="E16" i="21"/>
  <c r="D16" i="21"/>
  <c r="C16" i="21"/>
  <c r="E32" i="21"/>
  <c r="D32" i="21"/>
  <c r="C32" i="21"/>
  <c r="G22" i="20" l="1"/>
  <c r="F22" i="20"/>
  <c r="N20" i="20"/>
  <c r="N22" i="20" s="1"/>
  <c r="M20" i="20"/>
  <c r="L20" i="20"/>
  <c r="K20" i="20"/>
  <c r="J20" i="20"/>
  <c r="I20" i="20"/>
  <c r="H20" i="20"/>
  <c r="G20" i="20"/>
  <c r="F20" i="20"/>
  <c r="E20" i="20"/>
  <c r="E22" i="20" s="1"/>
  <c r="D20" i="20"/>
  <c r="D22" i="20" s="1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M22" i="19"/>
  <c r="L22" i="19"/>
  <c r="G22" i="19"/>
  <c r="E22" i="19"/>
  <c r="D22" i="19"/>
  <c r="N20" i="19"/>
  <c r="N22" i="19" s="1"/>
  <c r="M20" i="19"/>
  <c r="L20" i="19"/>
  <c r="K20" i="19"/>
  <c r="J20" i="19"/>
  <c r="J22" i="19" s="1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5" i="13"/>
  <c r="M15" i="12"/>
  <c r="N15" i="12"/>
  <c r="N20" i="18"/>
  <c r="N22" i="18" s="1"/>
  <c r="M20" i="18"/>
  <c r="L20" i="18"/>
  <c r="K20" i="18"/>
  <c r="K22" i="18" s="1"/>
  <c r="J20" i="18"/>
  <c r="J22" i="18" s="1"/>
  <c r="I20" i="18"/>
  <c r="I22" i="18" s="1"/>
  <c r="H20" i="18"/>
  <c r="G20" i="18"/>
  <c r="F20" i="18"/>
  <c r="E20" i="18"/>
  <c r="D20" i="18"/>
  <c r="C20" i="18"/>
  <c r="C22" i="18" s="1"/>
  <c r="B20" i="18"/>
  <c r="B22" i="18" s="1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20" i="17"/>
  <c r="N22" i="17" s="1"/>
  <c r="M20" i="17"/>
  <c r="L20" i="17"/>
  <c r="K20" i="17"/>
  <c r="J20" i="17"/>
  <c r="I20" i="17"/>
  <c r="I22" i="17" s="1"/>
  <c r="H20" i="17"/>
  <c r="H22" i="17" s="1"/>
  <c r="G20" i="17"/>
  <c r="G22" i="17" s="1"/>
  <c r="F20" i="17"/>
  <c r="E20" i="17"/>
  <c r="D20" i="17"/>
  <c r="C20" i="17"/>
  <c r="B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T34" i="16"/>
  <c r="T33" i="16"/>
  <c r="T32" i="16"/>
  <c r="T31" i="16"/>
  <c r="N20" i="16"/>
  <c r="N22" i="16" s="1"/>
  <c r="M20" i="16"/>
  <c r="M22" i="16" s="1"/>
  <c r="L20" i="16"/>
  <c r="L22" i="16" s="1"/>
  <c r="K20" i="16"/>
  <c r="K22" i="16" s="1"/>
  <c r="J20" i="16"/>
  <c r="I20" i="16"/>
  <c r="H20" i="16"/>
  <c r="G20" i="16"/>
  <c r="F20" i="16"/>
  <c r="E20" i="16"/>
  <c r="E22" i="16" s="1"/>
  <c r="D20" i="16"/>
  <c r="D22" i="16" s="1"/>
  <c r="C20" i="16"/>
  <c r="C22" i="16" s="1"/>
  <c r="B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N20" i="15"/>
  <c r="N22" i="15" s="1"/>
  <c r="M20" i="15"/>
  <c r="L20" i="15"/>
  <c r="K20" i="15"/>
  <c r="J20" i="15"/>
  <c r="J22" i="15" s="1"/>
  <c r="I20" i="15"/>
  <c r="I22" i="15" s="1"/>
  <c r="H20" i="15"/>
  <c r="H22" i="15" s="1"/>
  <c r="G20" i="15"/>
  <c r="F20" i="15"/>
  <c r="E20" i="15"/>
  <c r="D20" i="15"/>
  <c r="C20" i="15"/>
  <c r="B20" i="15"/>
  <c r="B22" i="15" s="1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N20" i="14"/>
  <c r="N22" i="14" s="1"/>
  <c r="M20" i="14"/>
  <c r="M22" i="14" s="1"/>
  <c r="L20" i="14"/>
  <c r="K20" i="14"/>
  <c r="J20" i="14"/>
  <c r="I20" i="14"/>
  <c r="H20" i="14"/>
  <c r="G20" i="14"/>
  <c r="G22" i="14" s="1"/>
  <c r="F20" i="14"/>
  <c r="F22" i="14" s="1"/>
  <c r="E20" i="14"/>
  <c r="E22" i="14" s="1"/>
  <c r="D20" i="14"/>
  <c r="C20" i="14"/>
  <c r="B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20" i="13"/>
  <c r="N22" i="13" s="1"/>
  <c r="M20" i="13"/>
  <c r="L20" i="13"/>
  <c r="L22" i="13" s="1"/>
  <c r="K20" i="13"/>
  <c r="K22" i="13" s="1"/>
  <c r="J20" i="13"/>
  <c r="I20" i="13"/>
  <c r="H20" i="13"/>
  <c r="G20" i="13"/>
  <c r="F20" i="13"/>
  <c r="E20" i="13"/>
  <c r="D20" i="13"/>
  <c r="D22" i="13" s="1"/>
  <c r="C20" i="13"/>
  <c r="C22" i="13" s="1"/>
  <c r="B20" i="13"/>
  <c r="B22" i="13" s="1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N20" i="12"/>
  <c r="N22" i="12" s="1"/>
  <c r="M20" i="12"/>
  <c r="L20" i="12"/>
  <c r="K20" i="12"/>
  <c r="J20" i="12"/>
  <c r="I20" i="12"/>
  <c r="I22" i="12" s="1"/>
  <c r="H20" i="12"/>
  <c r="H22" i="12" s="1"/>
  <c r="G20" i="12"/>
  <c r="G22" i="12" s="1"/>
  <c r="F20" i="12"/>
  <c r="E20" i="12"/>
  <c r="D20" i="12"/>
  <c r="C20" i="12"/>
  <c r="B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L15" i="12"/>
  <c r="K15" i="12"/>
  <c r="J15" i="12"/>
  <c r="I15" i="12"/>
  <c r="H15" i="12"/>
  <c r="G15" i="12"/>
  <c r="F15" i="12"/>
  <c r="E15" i="12"/>
  <c r="D15" i="12"/>
  <c r="C15" i="12"/>
  <c r="B15" i="12"/>
  <c r="C22" i="19" l="1"/>
  <c r="K22" i="19"/>
  <c r="B22" i="20"/>
  <c r="F22" i="19"/>
  <c r="H22" i="20"/>
  <c r="I22" i="20"/>
  <c r="I22" i="13"/>
  <c r="H22" i="19"/>
  <c r="J22" i="20"/>
  <c r="I22" i="19"/>
  <c r="B22" i="19"/>
  <c r="C22" i="20"/>
  <c r="K22" i="20"/>
  <c r="L22" i="20"/>
  <c r="M22" i="20"/>
  <c r="G22" i="18"/>
  <c r="H22" i="18"/>
  <c r="E22" i="17"/>
  <c r="F22" i="17"/>
  <c r="M22" i="17"/>
  <c r="B22" i="16"/>
  <c r="I22" i="16"/>
  <c r="J22" i="16"/>
  <c r="F22" i="15"/>
  <c r="G22" i="15"/>
  <c r="L22" i="14"/>
  <c r="K22" i="14"/>
  <c r="C22" i="14"/>
  <c r="D22" i="14"/>
  <c r="H22" i="13"/>
  <c r="E22" i="12"/>
  <c r="F22" i="12"/>
  <c r="M22" i="12"/>
  <c r="K22" i="15"/>
  <c r="H22" i="14"/>
  <c r="F22" i="16"/>
  <c r="B22" i="12"/>
  <c r="E22" i="13"/>
  <c r="B22" i="17"/>
  <c r="J22" i="17"/>
  <c r="F22" i="13"/>
  <c r="C22" i="15"/>
  <c r="J22" i="12"/>
  <c r="J22" i="13"/>
  <c r="M22" i="13"/>
  <c r="C22" i="12"/>
  <c r="K22" i="12"/>
  <c r="D22" i="18"/>
  <c r="L22" i="18"/>
  <c r="I22" i="14"/>
  <c r="D22" i="15"/>
  <c r="L22" i="15"/>
  <c r="G22" i="16"/>
  <c r="C22" i="17"/>
  <c r="K22" i="17"/>
  <c r="E22" i="18"/>
  <c r="M22" i="18"/>
  <c r="D22" i="12"/>
  <c r="L22" i="12"/>
  <c r="G22" i="13"/>
  <c r="B22" i="14"/>
  <c r="J22" i="14"/>
  <c r="E22" i="15"/>
  <c r="M22" i="15"/>
  <c r="H22" i="16"/>
  <c r="D22" i="17"/>
  <c r="L22" i="17"/>
  <c r="F22" i="18"/>
  <c r="T28" i="16" l="1"/>
  <c r="U28" i="16" s="1"/>
  <c r="F5" i="10"/>
  <c r="F15" i="10"/>
  <c r="G15" i="10"/>
  <c r="F25" i="10"/>
  <c r="G25" i="10"/>
  <c r="H25" i="10"/>
  <c r="F35" i="10"/>
  <c r="G35" i="10"/>
  <c r="H35" i="10"/>
  <c r="I35" i="10"/>
  <c r="F45" i="10"/>
  <c r="G45" i="10"/>
  <c r="H45" i="10"/>
  <c r="I45" i="10"/>
  <c r="J45" i="10"/>
  <c r="F55" i="10"/>
  <c r="G55" i="10"/>
  <c r="H55" i="10"/>
  <c r="I55" i="10"/>
  <c r="J55" i="10"/>
  <c r="K55" i="10"/>
  <c r="F65" i="10"/>
  <c r="G65" i="10"/>
  <c r="H65" i="10"/>
  <c r="I65" i="10"/>
  <c r="J65" i="10"/>
  <c r="K65" i="10"/>
  <c r="L65" i="10"/>
  <c r="F75" i="10"/>
  <c r="G75" i="10"/>
  <c r="H75" i="10"/>
  <c r="I75" i="10"/>
  <c r="J75" i="10"/>
  <c r="K75" i="10"/>
  <c r="L75" i="10"/>
  <c r="M75" i="10"/>
  <c r="F84" i="10"/>
  <c r="G84" i="10"/>
  <c r="H84" i="10"/>
  <c r="I84" i="10"/>
  <c r="J84" i="10"/>
  <c r="K84" i="10"/>
  <c r="L84" i="10"/>
  <c r="M84" i="10"/>
  <c r="N84" i="10"/>
  <c r="H99" i="10"/>
  <c r="D18" i="10" l="1"/>
  <c r="D17" i="11" s="1"/>
  <c r="D28" i="10"/>
  <c r="D28" i="11" s="1"/>
  <c r="G38" i="10"/>
  <c r="H28" i="10"/>
  <c r="D38" i="10"/>
  <c r="D39" i="11" s="1"/>
  <c r="D8" i="10"/>
  <c r="D6" i="11" s="1"/>
  <c r="I99" i="10"/>
  <c r="D58" i="10" l="1"/>
  <c r="D61" i="11" s="1"/>
  <c r="H38" i="10"/>
  <c r="D16" i="10"/>
  <c r="D15" i="11" s="1"/>
  <c r="G46" i="10"/>
  <c r="E56" i="10"/>
  <c r="D36" i="10"/>
  <c r="D37" i="11" s="1"/>
  <c r="J46" i="10"/>
  <c r="E6" i="10"/>
  <c r="E4" i="11" s="1"/>
  <c r="G16" i="10"/>
  <c r="G15" i="11" s="1"/>
  <c r="E16" i="10"/>
  <c r="F6" i="10"/>
  <c r="F4" i="11" s="1"/>
  <c r="D26" i="10"/>
  <c r="D26" i="11" s="1"/>
  <c r="H76" i="10"/>
  <c r="G66" i="10"/>
  <c r="F66" i="10"/>
  <c r="H66" i="10"/>
  <c r="E66" i="10"/>
  <c r="I56" i="10"/>
  <c r="G56" i="10"/>
  <c r="K56" i="10"/>
  <c r="H26" i="10"/>
  <c r="H26" i="11" s="1"/>
  <c r="E26" i="10"/>
  <c r="F56" i="10"/>
  <c r="I46" i="10"/>
  <c r="F26" i="10"/>
  <c r="M85" i="10"/>
  <c r="N85" i="10"/>
  <c r="J85" i="10"/>
  <c r="K85" i="10"/>
  <c r="F46" i="10"/>
  <c r="F48" i="11" s="1"/>
  <c r="E38" i="10"/>
  <c r="F38" i="10"/>
  <c r="F41" i="10" s="1"/>
  <c r="I38" i="10"/>
  <c r="I68" i="10"/>
  <c r="J68" i="10"/>
  <c r="K68" i="10"/>
  <c r="L68" i="10"/>
  <c r="G78" i="10"/>
  <c r="I78" i="10"/>
  <c r="J58" i="10"/>
  <c r="J61" i="10" s="1"/>
  <c r="H58" i="10"/>
  <c r="H61" i="10" s="1"/>
  <c r="D48" i="10"/>
  <c r="D50" i="11" s="1"/>
  <c r="K78" i="10"/>
  <c r="M78" i="10"/>
  <c r="G87" i="10"/>
  <c r="I87" i="10"/>
  <c r="D76" i="10"/>
  <c r="D81" i="11" s="1"/>
  <c r="E78" i="10"/>
  <c r="D56" i="10"/>
  <c r="D59" i="11" s="1"/>
  <c r="E76" i="10"/>
  <c r="E81" i="11" s="1"/>
  <c r="F76" i="10"/>
  <c r="F81" i="11" s="1"/>
  <c r="G76" i="10"/>
  <c r="I76" i="10"/>
  <c r="D85" i="10"/>
  <c r="D92" i="11" s="1"/>
  <c r="L76" i="10"/>
  <c r="M76" i="10"/>
  <c r="E85" i="10"/>
  <c r="E92" i="11" s="1"/>
  <c r="F85" i="10"/>
  <c r="F92" i="11" s="1"/>
  <c r="I85" i="10"/>
  <c r="E18" i="10"/>
  <c r="E28" i="10"/>
  <c r="G26" i="10"/>
  <c r="E8" i="10"/>
  <c r="J99" i="10"/>
  <c r="F18" i="10"/>
  <c r="F28" i="10"/>
  <c r="E26" i="11"/>
  <c r="H28" i="11"/>
  <c r="H31" i="11" s="1"/>
  <c r="H31" i="10"/>
  <c r="E39" i="11"/>
  <c r="E42" i="11" s="1"/>
  <c r="E41" i="10"/>
  <c r="F39" i="11"/>
  <c r="F42" i="11" s="1"/>
  <c r="I41" i="10"/>
  <c r="G48" i="11"/>
  <c r="J48" i="10"/>
  <c r="J51" i="10" s="1"/>
  <c r="H39" i="11"/>
  <c r="H42" i="11" s="1"/>
  <c r="H41" i="10"/>
  <c r="E58" i="10"/>
  <c r="F58" i="10"/>
  <c r="G58" i="10"/>
  <c r="I58" i="10"/>
  <c r="I61" i="10" s="1"/>
  <c r="K58" i="10"/>
  <c r="K61" i="10" s="1"/>
  <c r="E68" i="10"/>
  <c r="G68" i="10"/>
  <c r="F78" i="10"/>
  <c r="F68" i="10"/>
  <c r="J76" i="10"/>
  <c r="H87" i="10"/>
  <c r="J87" i="10"/>
  <c r="G94" i="11"/>
  <c r="M87" i="10"/>
  <c r="G81" i="11"/>
  <c r="K87" i="10"/>
  <c r="F8" i="10"/>
  <c r="G18" i="10"/>
  <c r="E15" i="11"/>
  <c r="G39" i="11"/>
  <c r="G42" i="11" s="1"/>
  <c r="G41" i="10"/>
  <c r="H68" i="10"/>
  <c r="H78" i="10"/>
  <c r="J78" i="10"/>
  <c r="L78" i="10"/>
  <c r="H85" i="10"/>
  <c r="L87" i="10"/>
  <c r="G83" i="11"/>
  <c r="L85" i="10"/>
  <c r="N87" i="10"/>
  <c r="E29" i="11" l="1"/>
  <c r="H29" i="10"/>
  <c r="E18" i="11"/>
  <c r="M79" i="10"/>
  <c r="F29" i="10"/>
  <c r="G19" i="10"/>
  <c r="F26" i="11"/>
  <c r="F29" i="11" s="1"/>
  <c r="G79" i="10"/>
  <c r="F84" i="11"/>
  <c r="E84" i="11"/>
  <c r="E29" i="10"/>
  <c r="F7" i="10"/>
  <c r="E19" i="10"/>
  <c r="D27" i="10"/>
  <c r="D27" i="11" s="1"/>
  <c r="G47" i="10"/>
  <c r="H32" i="10"/>
  <c r="E27" i="10"/>
  <c r="L67" i="10"/>
  <c r="H27" i="10"/>
  <c r="E7" i="10"/>
  <c r="E5" i="11" s="1"/>
  <c r="G86" i="10"/>
  <c r="M77" i="10"/>
  <c r="G77" i="10"/>
  <c r="J47" i="10"/>
  <c r="H47" i="10"/>
  <c r="D17" i="10"/>
  <c r="D16" i="11" s="1"/>
  <c r="G27" i="10"/>
  <c r="G27" i="11" s="1"/>
  <c r="G17" i="10"/>
  <c r="G16" i="11" s="1"/>
  <c r="G19" i="11" s="1"/>
  <c r="D46" i="10"/>
  <c r="F49" i="10" s="1"/>
  <c r="E17" i="10"/>
  <c r="E16" i="11" s="1"/>
  <c r="E19" i="11" s="1"/>
  <c r="I47" i="10"/>
  <c r="H57" i="10"/>
  <c r="H67" i="10"/>
  <c r="I37" i="10"/>
  <c r="G37" i="10"/>
  <c r="K77" i="10"/>
  <c r="I77" i="10"/>
  <c r="E36" i="10"/>
  <c r="F16" i="10"/>
  <c r="I67" i="10"/>
  <c r="E88" i="10"/>
  <c r="G28" i="10"/>
  <c r="G48" i="10"/>
  <c r="H48" i="10"/>
  <c r="I48" i="10"/>
  <c r="I51" i="10" s="1"/>
  <c r="E79" i="10"/>
  <c r="F67" i="10"/>
  <c r="I79" i="10"/>
  <c r="G82" i="10"/>
  <c r="F79" i="10"/>
  <c r="I82" i="10"/>
  <c r="F95" i="11"/>
  <c r="D37" i="10"/>
  <c r="D38" i="11" s="1"/>
  <c r="E86" i="10"/>
  <c r="F88" i="10"/>
  <c r="E37" i="10"/>
  <c r="D47" i="10"/>
  <c r="D49" i="11" s="1"/>
  <c r="E95" i="11"/>
  <c r="I88" i="10"/>
  <c r="E47" i="10"/>
  <c r="F48" i="10"/>
  <c r="E48" i="10"/>
  <c r="D68" i="10"/>
  <c r="F87" i="10"/>
  <c r="D78" i="10"/>
  <c r="J81" i="10" s="1"/>
  <c r="D87" i="10"/>
  <c r="M90" i="10" s="1"/>
  <c r="E87" i="10"/>
  <c r="F47" i="10"/>
  <c r="F49" i="11" s="1"/>
  <c r="G85" i="10"/>
  <c r="H91" i="10" s="1"/>
  <c r="K76" i="10"/>
  <c r="L82" i="10" s="1"/>
  <c r="D66" i="10"/>
  <c r="D70" i="11" s="1"/>
  <c r="J57" i="10"/>
  <c r="L86" i="10"/>
  <c r="N86" i="10"/>
  <c r="J67" i="10"/>
  <c r="E67" i="10"/>
  <c r="E71" i="11" s="1"/>
  <c r="H37" i="10"/>
  <c r="F36" i="10"/>
  <c r="E46" i="10"/>
  <c r="D57" i="10"/>
  <c r="D60" i="11" s="1"/>
  <c r="H46" i="10"/>
  <c r="H48" i="11" s="1"/>
  <c r="I36" i="10"/>
  <c r="H36" i="10"/>
  <c r="G36" i="10"/>
  <c r="H56" i="10"/>
  <c r="H59" i="10" s="1"/>
  <c r="J56" i="10"/>
  <c r="J59" i="10" s="1"/>
  <c r="D77" i="10"/>
  <c r="D82" i="11" s="1"/>
  <c r="J66" i="10"/>
  <c r="K66" i="10"/>
  <c r="I66" i="10"/>
  <c r="L66" i="10"/>
  <c r="D6" i="10"/>
  <c r="L88" i="10"/>
  <c r="H92" i="11"/>
  <c r="H88" i="10"/>
  <c r="H83" i="11"/>
  <c r="K86" i="10"/>
  <c r="F86" i="10"/>
  <c r="E83" i="11"/>
  <c r="H72" i="11"/>
  <c r="H71" i="10"/>
  <c r="F70" i="11"/>
  <c r="E70" i="11"/>
  <c r="I59" i="10"/>
  <c r="N88" i="10"/>
  <c r="N95" i="10" s="1"/>
  <c r="H94" i="11"/>
  <c r="H90" i="10"/>
  <c r="J82" i="10"/>
  <c r="J79" i="10"/>
  <c r="F72" i="11"/>
  <c r="F71" i="10"/>
  <c r="E72" i="11"/>
  <c r="E71" i="10"/>
  <c r="H61" i="11"/>
  <c r="H64" i="11" s="1"/>
  <c r="J49" i="10"/>
  <c r="G18" i="11"/>
  <c r="F28" i="11"/>
  <c r="F31" i="11" s="1"/>
  <c r="F31" i="10"/>
  <c r="F17" i="11"/>
  <c r="F20" i="11" s="1"/>
  <c r="F21" i="10"/>
  <c r="M86" i="10"/>
  <c r="J88" i="10"/>
  <c r="G70" i="11"/>
  <c r="K59" i="10"/>
  <c r="G59" i="11"/>
  <c r="G59" i="10"/>
  <c r="G62" i="10"/>
  <c r="F59" i="11"/>
  <c r="F62" i="11" s="1"/>
  <c r="F59" i="10"/>
  <c r="E59" i="11"/>
  <c r="E62" i="11" s="1"/>
  <c r="E59" i="10"/>
  <c r="H29" i="11"/>
  <c r="G17" i="11"/>
  <c r="G20" i="11" s="1"/>
  <c r="G21" i="10"/>
  <c r="F6" i="11"/>
  <c r="F11" i="10"/>
  <c r="F9" i="11" s="1"/>
  <c r="M88" i="10"/>
  <c r="G84" i="11"/>
  <c r="G87" i="11"/>
  <c r="K88" i="10"/>
  <c r="L79" i="10"/>
  <c r="H82" i="10"/>
  <c r="H79" i="10"/>
  <c r="K67" i="10"/>
  <c r="I86" i="10"/>
  <c r="F83" i="11"/>
  <c r="G72" i="11"/>
  <c r="G71" i="10"/>
  <c r="G61" i="11"/>
  <c r="G64" i="11" s="1"/>
  <c r="G61" i="10"/>
  <c r="F61" i="11"/>
  <c r="F64" i="11" s="1"/>
  <c r="F61" i="10"/>
  <c r="E61" i="11"/>
  <c r="E64" i="11" s="1"/>
  <c r="E61" i="10"/>
  <c r="F37" i="10"/>
  <c r="E27" i="11"/>
  <c r="E30" i="11" s="1"/>
  <c r="F5" i="11"/>
  <c r="K99" i="10"/>
  <c r="E6" i="11"/>
  <c r="E11" i="10"/>
  <c r="E9" i="11" s="1"/>
  <c r="G30" i="10"/>
  <c r="G26" i="11"/>
  <c r="G29" i="10"/>
  <c r="G32" i="10"/>
  <c r="E28" i="11"/>
  <c r="E31" i="11" s="1"/>
  <c r="E31" i="10"/>
  <c r="E17" i="11"/>
  <c r="E20" i="11" s="1"/>
  <c r="E21" i="10"/>
  <c r="G30" i="11" l="1"/>
  <c r="E30" i="10"/>
  <c r="H81" i="10"/>
  <c r="H81" i="11"/>
  <c r="H87" i="11" s="1"/>
  <c r="G69" i="10"/>
  <c r="J91" i="10"/>
  <c r="G52" i="10"/>
  <c r="H30" i="10"/>
  <c r="J50" i="10"/>
  <c r="J60" i="10"/>
  <c r="H27" i="11"/>
  <c r="H30" i="11" s="1"/>
  <c r="E20" i="10"/>
  <c r="F50" i="10"/>
  <c r="G20" i="10"/>
  <c r="I91" i="10"/>
  <c r="K91" i="10"/>
  <c r="J52" i="10"/>
  <c r="H72" i="10"/>
  <c r="E69" i="10"/>
  <c r="F69" i="10"/>
  <c r="L91" i="10"/>
  <c r="I69" i="10"/>
  <c r="J69" i="10"/>
  <c r="J95" i="10" s="1"/>
  <c r="M91" i="10"/>
  <c r="G72" i="10"/>
  <c r="J62" i="10"/>
  <c r="H69" i="10"/>
  <c r="N91" i="10"/>
  <c r="I62" i="10"/>
  <c r="F73" i="11"/>
  <c r="L69" i="10"/>
  <c r="D48" i="11"/>
  <c r="H54" i="11" s="1"/>
  <c r="I49" i="10"/>
  <c r="G49" i="10"/>
  <c r="K62" i="10"/>
  <c r="H62" i="10"/>
  <c r="L72" i="10"/>
  <c r="E37" i="11"/>
  <c r="E40" i="11" s="1"/>
  <c r="E39" i="10"/>
  <c r="H59" i="11"/>
  <c r="H65" i="11" s="1"/>
  <c r="H70" i="11"/>
  <c r="H73" i="11" s="1"/>
  <c r="E81" i="10"/>
  <c r="I72" i="10"/>
  <c r="F17" i="10"/>
  <c r="F19" i="10"/>
  <c r="G22" i="10"/>
  <c r="F15" i="11"/>
  <c r="E73" i="11"/>
  <c r="G31" i="10"/>
  <c r="G28" i="11"/>
  <c r="G31" i="11" s="1"/>
  <c r="F81" i="10"/>
  <c r="I40" i="10"/>
  <c r="I50" i="10"/>
  <c r="F52" i="11"/>
  <c r="H50" i="11"/>
  <c r="H53" i="11" s="1"/>
  <c r="H51" i="10"/>
  <c r="H97" i="10" s="1"/>
  <c r="G51" i="10"/>
  <c r="G50" i="11"/>
  <c r="G53" i="11" s="1"/>
  <c r="M80" i="10"/>
  <c r="F27" i="10"/>
  <c r="E51" i="10"/>
  <c r="E50" i="11"/>
  <c r="E53" i="11" s="1"/>
  <c r="F50" i="11"/>
  <c r="F53" i="11" s="1"/>
  <c r="F51" i="10"/>
  <c r="I80" i="10"/>
  <c r="K80" i="10"/>
  <c r="D72" i="11"/>
  <c r="E75" i="11" s="1"/>
  <c r="J71" i="10"/>
  <c r="I71" i="10"/>
  <c r="L71" i="10"/>
  <c r="K71" i="10"/>
  <c r="D83" i="11"/>
  <c r="G86" i="11" s="1"/>
  <c r="K81" i="10"/>
  <c r="M81" i="10"/>
  <c r="I81" i="10"/>
  <c r="G81" i="10"/>
  <c r="K90" i="10"/>
  <c r="L81" i="10"/>
  <c r="J90" i="10"/>
  <c r="E86" i="11"/>
  <c r="E94" i="11"/>
  <c r="E90" i="10"/>
  <c r="D94" i="11"/>
  <c r="G97" i="11" s="1"/>
  <c r="I90" i="10"/>
  <c r="G90" i="10"/>
  <c r="L90" i="10"/>
  <c r="F90" i="10"/>
  <c r="F94" i="11"/>
  <c r="N90" i="10"/>
  <c r="N97" i="10" s="1"/>
  <c r="K82" i="10"/>
  <c r="K79" i="10"/>
  <c r="M82" i="10"/>
  <c r="G92" i="11"/>
  <c r="H98" i="11" s="1"/>
  <c r="G91" i="10"/>
  <c r="G88" i="10"/>
  <c r="G37" i="11"/>
  <c r="G42" i="10"/>
  <c r="G39" i="10"/>
  <c r="I42" i="10"/>
  <c r="I39" i="10"/>
  <c r="F57" i="10"/>
  <c r="I52" i="10"/>
  <c r="H52" i="10"/>
  <c r="H49" i="10"/>
  <c r="E48" i="11"/>
  <c r="E49" i="10"/>
  <c r="F37" i="11"/>
  <c r="F40" i="11" s="1"/>
  <c r="F39" i="10"/>
  <c r="H39" i="10"/>
  <c r="H37" i="11"/>
  <c r="H42" i="10"/>
  <c r="E57" i="10"/>
  <c r="J72" i="10"/>
  <c r="I57" i="10"/>
  <c r="I60" i="10" s="1"/>
  <c r="D67" i="10"/>
  <c r="K70" i="10" s="1"/>
  <c r="K57" i="10"/>
  <c r="K60" i="10" s="1"/>
  <c r="G57" i="10"/>
  <c r="H77" i="10"/>
  <c r="H80" i="10" s="1"/>
  <c r="F77" i="10"/>
  <c r="K69" i="10"/>
  <c r="K72" i="10"/>
  <c r="G67" i="10"/>
  <c r="E77" i="10"/>
  <c r="J77" i="10"/>
  <c r="J80" i="10" s="1"/>
  <c r="D4" i="11"/>
  <c r="F9" i="10"/>
  <c r="F7" i="11" s="1"/>
  <c r="E9" i="10"/>
  <c r="E7" i="11" s="1"/>
  <c r="D86" i="10"/>
  <c r="N89" i="10" s="1"/>
  <c r="N96" i="10" s="1"/>
  <c r="L77" i="10"/>
  <c r="L80" i="10" s="1"/>
  <c r="H86" i="10"/>
  <c r="J86" i="10"/>
  <c r="D7" i="10"/>
  <c r="L99" i="10"/>
  <c r="F38" i="11"/>
  <c r="F41" i="11" s="1"/>
  <c r="F40" i="10"/>
  <c r="G38" i="11"/>
  <c r="G41" i="11" s="1"/>
  <c r="G40" i="10"/>
  <c r="H38" i="11"/>
  <c r="H41" i="11" s="1"/>
  <c r="H40" i="10"/>
  <c r="H49" i="11"/>
  <c r="H52" i="11" s="1"/>
  <c r="H50" i="10"/>
  <c r="G82" i="11"/>
  <c r="G85" i="11" s="1"/>
  <c r="G80" i="10"/>
  <c r="F93" i="11"/>
  <c r="G93" i="11"/>
  <c r="F71" i="11"/>
  <c r="H71" i="11"/>
  <c r="G29" i="11"/>
  <c r="G32" i="11"/>
  <c r="E49" i="11"/>
  <c r="E52" i="11" s="1"/>
  <c r="E50" i="10"/>
  <c r="E93" i="11"/>
  <c r="H32" i="11"/>
  <c r="G62" i="11"/>
  <c r="G65" i="11"/>
  <c r="G73" i="11"/>
  <c r="G76" i="11"/>
  <c r="H60" i="10"/>
  <c r="E38" i="11"/>
  <c r="E41" i="11" s="1"/>
  <c r="E40" i="10"/>
  <c r="G49" i="11"/>
  <c r="G52" i="11" s="1"/>
  <c r="G50" i="10"/>
  <c r="H95" i="11"/>
  <c r="H84" i="11" l="1"/>
  <c r="M89" i="10"/>
  <c r="H89" i="10"/>
  <c r="K97" i="10"/>
  <c r="H62" i="11"/>
  <c r="H76" i="11"/>
  <c r="H51" i="11"/>
  <c r="E51" i="11"/>
  <c r="H60" i="11"/>
  <c r="H63" i="11" s="1"/>
  <c r="H70" i="10"/>
  <c r="H96" i="10" s="1"/>
  <c r="F70" i="10"/>
  <c r="I95" i="10"/>
  <c r="F51" i="11"/>
  <c r="G54" i="11"/>
  <c r="G51" i="11"/>
  <c r="F16" i="11"/>
  <c r="F19" i="11" s="1"/>
  <c r="F20" i="10"/>
  <c r="F18" i="11"/>
  <c r="G21" i="11"/>
  <c r="G97" i="10"/>
  <c r="K95" i="10"/>
  <c r="H95" i="10"/>
  <c r="F27" i="11"/>
  <c r="F30" i="11" s="1"/>
  <c r="F30" i="10"/>
  <c r="F97" i="10"/>
  <c r="J97" i="10"/>
  <c r="I97" i="10"/>
  <c r="E89" i="10"/>
  <c r="G89" i="10"/>
  <c r="F89" i="10"/>
  <c r="G75" i="11"/>
  <c r="G103" i="11" s="1"/>
  <c r="F75" i="11"/>
  <c r="H75" i="11"/>
  <c r="I70" i="10"/>
  <c r="F97" i="11"/>
  <c r="H86" i="11"/>
  <c r="F86" i="11"/>
  <c r="E97" i="11"/>
  <c r="H97" i="11"/>
  <c r="H82" i="11"/>
  <c r="H85" i="11" s="1"/>
  <c r="G95" i="10"/>
  <c r="F95" i="10"/>
  <c r="G98" i="11"/>
  <c r="G95" i="11"/>
  <c r="H40" i="11"/>
  <c r="H43" i="11"/>
  <c r="F60" i="11"/>
  <c r="F63" i="11" s="1"/>
  <c r="F60" i="10"/>
  <c r="G43" i="11"/>
  <c r="G40" i="11"/>
  <c r="E60" i="10"/>
  <c r="E60" i="11"/>
  <c r="E63" i="11" s="1"/>
  <c r="H93" i="11"/>
  <c r="J89" i="10"/>
  <c r="I89" i="10"/>
  <c r="G60" i="11"/>
  <c r="G63" i="11" s="1"/>
  <c r="G60" i="10"/>
  <c r="D71" i="11"/>
  <c r="E74" i="11" s="1"/>
  <c r="E70" i="10"/>
  <c r="L70" i="10"/>
  <c r="J70" i="10"/>
  <c r="H74" i="11"/>
  <c r="G71" i="11"/>
  <c r="G70" i="10"/>
  <c r="E80" i="10"/>
  <c r="E82" i="11"/>
  <c r="E85" i="11" s="1"/>
  <c r="F80" i="10"/>
  <c r="F82" i="11"/>
  <c r="F85" i="11" s="1"/>
  <c r="D5" i="11"/>
  <c r="F10" i="10"/>
  <c r="F8" i="11" s="1"/>
  <c r="E10" i="10"/>
  <c r="E8" i="11" s="1"/>
  <c r="D93" i="11"/>
  <c r="L89" i="10"/>
  <c r="K89" i="10"/>
  <c r="K96" i="10" s="1"/>
  <c r="L95" i="10"/>
  <c r="L97" i="10"/>
  <c r="M99" i="10"/>
  <c r="H101" i="11" l="1"/>
  <c r="G101" i="11"/>
  <c r="F101" i="11"/>
  <c r="I96" i="10"/>
  <c r="H103" i="11"/>
  <c r="F103" i="11"/>
  <c r="L96" i="10"/>
  <c r="F96" i="10"/>
  <c r="J96" i="10"/>
  <c r="G74" i="11"/>
  <c r="F74" i="11"/>
  <c r="G96" i="10"/>
  <c r="H96" i="11"/>
  <c r="H102" i="11" s="1"/>
  <c r="E96" i="11"/>
  <c r="G96" i="11"/>
  <c r="F96" i="11"/>
  <c r="M95" i="10"/>
  <c r="M97" i="10"/>
  <c r="N99" i="10"/>
  <c r="M96" i="10"/>
  <c r="F102" i="11" l="1"/>
  <c r="G102" i="11"/>
</calcChain>
</file>

<file path=xl/sharedStrings.xml><?xml version="1.0" encoding="utf-8"?>
<sst xmlns="http://schemas.openxmlformats.org/spreadsheetml/2006/main" count="2664" uniqueCount="346">
  <si>
    <t>Fiscal Year</t>
  </si>
  <si>
    <t>Jul Billings</t>
  </si>
  <si>
    <t>Payments (All)</t>
  </si>
  <si>
    <t>Aug Billings</t>
  </si>
  <si>
    <t>Sep Billings</t>
  </si>
  <si>
    <t>Oct Billings</t>
  </si>
  <si>
    <t>Nov Billings</t>
  </si>
  <si>
    <t>Dec Billings</t>
  </si>
  <si>
    <t>Jan Billings</t>
  </si>
  <si>
    <t>Feb Billings</t>
  </si>
  <si>
    <t>Mar Billings</t>
  </si>
  <si>
    <t>Apr Billings</t>
  </si>
  <si>
    <t>May Billings</t>
  </si>
  <si>
    <t>Jun Billings</t>
  </si>
  <si>
    <t>FY20</t>
  </si>
  <si>
    <t>FY19</t>
  </si>
  <si>
    <t>FY18</t>
  </si>
  <si>
    <t>FY17</t>
  </si>
  <si>
    <t>FY16</t>
  </si>
  <si>
    <t>FY15</t>
  </si>
  <si>
    <t>FY14</t>
  </si>
  <si>
    <t>FY13</t>
  </si>
  <si>
    <t>FY12</t>
  </si>
  <si>
    <t>Type</t>
  </si>
  <si>
    <t>All FY20 Billings</t>
  </si>
  <si>
    <t>Jul FY20 Billings</t>
  </si>
  <si>
    <t>Aug FY20 Billings</t>
  </si>
  <si>
    <t>Sept FY20 Billings</t>
  </si>
  <si>
    <t>Oct FY20 Billings</t>
  </si>
  <si>
    <t>Nov FY20 Billings</t>
  </si>
  <si>
    <t>Dec FY20 Billings</t>
  </si>
  <si>
    <t>Jan FY20 Billings</t>
  </si>
  <si>
    <t>Feb FY20 Billings</t>
  </si>
  <si>
    <t>Mar FY20 Billings</t>
  </si>
  <si>
    <t>Apr FY20 Billings</t>
  </si>
  <si>
    <t>May FY20 Billings</t>
  </si>
  <si>
    <t>Jun FY20 Billings</t>
  </si>
  <si>
    <t>Billings</t>
  </si>
  <si>
    <t>Total*</t>
  </si>
  <si>
    <t>Non-SWO*</t>
  </si>
  <si>
    <t>SWO*</t>
  </si>
  <si>
    <t>Payments (ALL)</t>
  </si>
  <si>
    <t>Percent Collected - ALL</t>
  </si>
  <si>
    <t>Total percent collected**</t>
  </si>
  <si>
    <t>Non-SWO collected**</t>
  </si>
  <si>
    <t>SWO collected**</t>
  </si>
  <si>
    <t>Percent of Remainder Collected</t>
  </si>
  <si>
    <t>FY20 Payments (&lt;=12 Months)</t>
  </si>
  <si>
    <t>Percent Collected  (&lt;=12 Months)</t>
  </si>
  <si>
    <t>*includes City, less PWD, **assumes City 100% in &lt;=12 Months, excludes PWD</t>
  </si>
  <si>
    <t>All FY19 Billings</t>
  </si>
  <si>
    <t>Jul FY19 Billings</t>
  </si>
  <si>
    <t>Aug FY19 Billings</t>
  </si>
  <si>
    <t>Sept FY19 Billings</t>
  </si>
  <si>
    <t>Oct FY19 Billings</t>
  </si>
  <si>
    <t>Nov FY19 Billings</t>
  </si>
  <si>
    <t>Dec FY19 Billings</t>
  </si>
  <si>
    <t>Jan FY19 Billings</t>
  </si>
  <si>
    <t>Feb FY19 Billings</t>
  </si>
  <si>
    <t>Mar FY19 Billings</t>
  </si>
  <si>
    <t>Apr FY19 Billings</t>
  </si>
  <si>
    <t>May FY19 Billings</t>
  </si>
  <si>
    <t>Jun FY19 Billings</t>
  </si>
  <si>
    <t>FY19 Payments (&lt;=12 Months)</t>
  </si>
  <si>
    <t>FY19 Payments (13-24 Months)</t>
  </si>
  <si>
    <t>Percent Collected  (13-24 Months)</t>
  </si>
  <si>
    <t>All FY18 Billings</t>
  </si>
  <si>
    <t>Jul FY18 Billings</t>
  </si>
  <si>
    <t>Aug FY18 Billings</t>
  </si>
  <si>
    <t>Sept FY18 Billings</t>
  </si>
  <si>
    <t>Oct FY18 Billings</t>
  </si>
  <si>
    <t>Nov FY18 Billings</t>
  </si>
  <si>
    <t>Dec FY18 Billings</t>
  </si>
  <si>
    <t>Jan FY18 Billings</t>
  </si>
  <si>
    <t>Feb FY18 Billings</t>
  </si>
  <si>
    <t>Mar FY18 Billings</t>
  </si>
  <si>
    <t>Apr FY18 Billings</t>
  </si>
  <si>
    <t>May FY18 Billings</t>
  </si>
  <si>
    <t>Jun FY18 Billings</t>
  </si>
  <si>
    <t>FY18 Payments (&lt;=12 Months)</t>
  </si>
  <si>
    <t>FY18 Payments (13-24 Months)</t>
  </si>
  <si>
    <t>FY18 Payments (25-36 Months)</t>
  </si>
  <si>
    <t>Percent Collected  (25-36 Months)</t>
  </si>
  <si>
    <t>All FY17 Billings</t>
  </si>
  <si>
    <t>Jul FY17 Billings</t>
  </si>
  <si>
    <t>Aug FY17 Billings</t>
  </si>
  <si>
    <t>Sept FY17 Billings</t>
  </si>
  <si>
    <t>Oct FY17 Billings</t>
  </si>
  <si>
    <t>Nov FY17 Billings</t>
  </si>
  <si>
    <t>Dec FY17 Billings</t>
  </si>
  <si>
    <t>Jan FY17 Billings</t>
  </si>
  <si>
    <t>Feb FY17 Billings</t>
  </si>
  <si>
    <t>Mar FY17 Billings</t>
  </si>
  <si>
    <t>Apr FY17 Billings</t>
  </si>
  <si>
    <t>May FY17 Billings</t>
  </si>
  <si>
    <t>Jun FY17 Billings</t>
  </si>
  <si>
    <t>FY17 Payments (&lt;=12 Months)</t>
  </si>
  <si>
    <t>FY17 Payments (13-24 Months)</t>
  </si>
  <si>
    <t>FY17 Payments (25-36 Months)</t>
  </si>
  <si>
    <t>FY17 Payments (37-48 Months)</t>
  </si>
  <si>
    <t>Percent Collected  (37-48 Months)</t>
  </si>
  <si>
    <t>All FY16 Billings</t>
  </si>
  <si>
    <t>Jul FY16 Billings</t>
  </si>
  <si>
    <t>Aug FY16 Billings</t>
  </si>
  <si>
    <t>Sept FY16 Billings</t>
  </si>
  <si>
    <t>Oct FY16 Billings</t>
  </si>
  <si>
    <t>Nov FY16 Billings</t>
  </si>
  <si>
    <t>Dec FY16 Billings</t>
  </si>
  <si>
    <t>Jan FY16 Billings</t>
  </si>
  <si>
    <t>Feb FY16 Billings</t>
  </si>
  <si>
    <t>Mar FY16 Billings</t>
  </si>
  <si>
    <t>Apr FY16 Billings</t>
  </si>
  <si>
    <t>May FY16 Billings</t>
  </si>
  <si>
    <t>Jun FY16 Billings</t>
  </si>
  <si>
    <t>FY16 Payments (&lt;=12 Months)</t>
  </si>
  <si>
    <t>FY16 Payments (13-24 Months)</t>
  </si>
  <si>
    <t>FY16 Payments (25-36 Months)</t>
  </si>
  <si>
    <t>FY16 Payments (37-48 Months)</t>
  </si>
  <si>
    <t>FY16 Payments (49-60 Months)</t>
  </si>
  <si>
    <t>Percent Collected  (49-60 Months)</t>
  </si>
  <si>
    <t>All FY15 Billings</t>
  </si>
  <si>
    <t>Jul FY15 Billings</t>
  </si>
  <si>
    <t>Aug FY15 Billings</t>
  </si>
  <si>
    <t>Sept FY15 Billings</t>
  </si>
  <si>
    <t>Oct FY15 Billings</t>
  </si>
  <si>
    <t>Nov FY15 Billings</t>
  </si>
  <si>
    <t>Dec FY15 Billings</t>
  </si>
  <si>
    <t>Jan FY15 Billings</t>
  </si>
  <si>
    <t>Feb FY15 Billings</t>
  </si>
  <si>
    <t>Mar FY15 Billings</t>
  </si>
  <si>
    <t>Apr FY15 Billings</t>
  </si>
  <si>
    <t>May FY15 Billings</t>
  </si>
  <si>
    <t>Jun FY15 Billings</t>
  </si>
  <si>
    <t>FY15 Payments (&lt;=12 Months)</t>
  </si>
  <si>
    <t>FY15 Payments (13-24 Months)</t>
  </si>
  <si>
    <t>FY15 Payments (25-36 Months)</t>
  </si>
  <si>
    <t>FY15 Payments (37-48 Months)</t>
  </si>
  <si>
    <t>FY15 Payments (49-60 Months)</t>
  </si>
  <si>
    <t>FY15 Payments (61-72 Months)</t>
  </si>
  <si>
    <t>Percent Collected  (61-72 Months)</t>
  </si>
  <si>
    <t>All FY14 Billings</t>
  </si>
  <si>
    <t>Jul FY14 Billings</t>
  </si>
  <si>
    <t>Aug FY14 Billings</t>
  </si>
  <si>
    <t>Sept FY14 Billings</t>
  </si>
  <si>
    <t>Oct FY14 Billings</t>
  </si>
  <si>
    <t>Nov FY14 Billings</t>
  </si>
  <si>
    <t>Dec FY14 Billings</t>
  </si>
  <si>
    <t>Jan FY14 Billings</t>
  </si>
  <si>
    <t>Feb FY14 Billings</t>
  </si>
  <si>
    <t>Mar FY14 Billings</t>
  </si>
  <si>
    <t>Apr FY14 Billings</t>
  </si>
  <si>
    <t>May FY14 Billings</t>
  </si>
  <si>
    <t>Jun FY14 Billings</t>
  </si>
  <si>
    <t>FY14 Payments (&lt;=12 Months)</t>
  </si>
  <si>
    <t>FY14 Payments (13-24 Months)</t>
  </si>
  <si>
    <t>FY14 Payments (25-36 Months)</t>
  </si>
  <si>
    <t>FY14 Payments (37-48 Months)</t>
  </si>
  <si>
    <t>FY14 Payments (49-60 Months)</t>
  </si>
  <si>
    <t>FY14 Payments (61-72 Months)</t>
  </si>
  <si>
    <t>FY14 Payments (73-84 Months)</t>
  </si>
  <si>
    <t>Percent Collected  (73-84 Months)</t>
  </si>
  <si>
    <t>All FY13 Billings</t>
  </si>
  <si>
    <t>Jul FY13 Billings</t>
  </si>
  <si>
    <t>Aug FY13 Billings</t>
  </si>
  <si>
    <t>Sept FY13 Billings</t>
  </si>
  <si>
    <t>Oct FY13 Billings</t>
  </si>
  <si>
    <t>Nov FY13 Billings</t>
  </si>
  <si>
    <t>Dec FY13 Billings</t>
  </si>
  <si>
    <t>Jan FY13 Billings</t>
  </si>
  <si>
    <t>Feb FY13 Billings</t>
  </si>
  <si>
    <t>Mar FY13 Billings</t>
  </si>
  <si>
    <t>Apr FY13 Billings</t>
  </si>
  <si>
    <t>May FY13 Billings</t>
  </si>
  <si>
    <t>Jun FY13 Billings</t>
  </si>
  <si>
    <t>FY13 Payments (&lt;=12 Months)</t>
  </si>
  <si>
    <t>FY13 Payments (13-24 Months)</t>
  </si>
  <si>
    <t>FY13 Payments (25-36 Months)</t>
  </si>
  <si>
    <t>FY13 Payments (37-48 Months)</t>
  </si>
  <si>
    <t>FY13 Payments (49-60 Months)</t>
  </si>
  <si>
    <t>FY13 Payments (61-72 Months)</t>
  </si>
  <si>
    <t>FY13 Payments (73-84 Months)</t>
  </si>
  <si>
    <t>FY13 Payments (85-96 Months)</t>
  </si>
  <si>
    <t>Percent Collected  (85-96 Months)</t>
  </si>
  <si>
    <t>All FY12 Billings</t>
  </si>
  <si>
    <t>Jul FY12 Billings</t>
  </si>
  <si>
    <t>Aug FY12 Billings</t>
  </si>
  <si>
    <t>Sept FY12 Billings</t>
  </si>
  <si>
    <t>Oct FY12 Billings</t>
  </si>
  <si>
    <t>Nov FY12 Billings</t>
  </si>
  <si>
    <t>Dec FY12 Billings</t>
  </si>
  <si>
    <t>Jan FY12 Billings</t>
  </si>
  <si>
    <t>Feb FY12 Billings</t>
  </si>
  <si>
    <t>Mar FY12 Billings</t>
  </si>
  <si>
    <t>Apr FY12 Billings</t>
  </si>
  <si>
    <t>May FY12 Billings</t>
  </si>
  <si>
    <t>Jun FY12 Billings</t>
  </si>
  <si>
    <t>FY12 Payments (&lt;=12 Months)</t>
  </si>
  <si>
    <t>FY12 Payments (13-24 Months)</t>
  </si>
  <si>
    <t>FY12 Payments (25-36 Months)</t>
  </si>
  <si>
    <t>FY12 Payments (37-48 Months)</t>
  </si>
  <si>
    <t>FY12 Payments (49-60 Months)</t>
  </si>
  <si>
    <t>FY12 Payments (61-72 Months)</t>
  </si>
  <si>
    <t>FY12 Payments (73-84 Months)</t>
  </si>
  <si>
    <t>FY12 Payments (85-96 Months)</t>
  </si>
  <si>
    <t>FY12 Payments (&gt;96 Months)</t>
  </si>
  <si>
    <t>Percent Collected  (&gt;96 Months)</t>
  </si>
  <si>
    <t>All Billings</t>
  </si>
  <si>
    <t>Average</t>
  </si>
  <si>
    <t>Percent Collected  &gt;96 Months)</t>
  </si>
  <si>
    <t>**assumes City 100% in &lt;=12 Months, excludes PWD</t>
  </si>
  <si>
    <t>Billing Year</t>
  </si>
  <si>
    <t>Billing Year +1</t>
  </si>
  <si>
    <t>Billing Year +2</t>
  </si>
  <si>
    <t>Billing Year +3</t>
  </si>
  <si>
    <t>Billing Year +4</t>
  </si>
  <si>
    <t>Billing Year +5</t>
  </si>
  <si>
    <t>Billing Year +6</t>
  </si>
  <si>
    <t>Billing Year +7</t>
  </si>
  <si>
    <t>Billing Year +8</t>
  </si>
  <si>
    <t>(&lt;=12 Months)</t>
  </si>
  <si>
    <t>(13-24 Months)</t>
  </si>
  <si>
    <t>(25-36 Months)</t>
  </si>
  <si>
    <t>(37-48 Months)</t>
  </si>
  <si>
    <t>(49-60 Months)</t>
  </si>
  <si>
    <t>(61-72 Months)</t>
  </si>
  <si>
    <t>(73-84 Months)</t>
  </si>
  <si>
    <t>(85-96 Months)</t>
  </si>
  <si>
    <t>(&gt;96 Months)</t>
  </si>
  <si>
    <t>FY 12 through FY 20 Average Collection: Total</t>
  </si>
  <si>
    <t>FY 12 through FY 20 Average Collection:  Non SWO</t>
  </si>
  <si>
    <t>FY 12 through FY 20 Average Collection:  SWO</t>
  </si>
  <si>
    <t># Years</t>
  </si>
  <si>
    <t>Billing year +1</t>
  </si>
  <si>
    <t>Billing year +2 and beyond</t>
  </si>
  <si>
    <t xml:space="preserve">
 FY2020 (Payments &lt;=12 Months)</t>
  </si>
  <si>
    <t xml:space="preserve">
FY2021 (Payments 13-24 Months)</t>
  </si>
  <si>
    <t xml:space="preserve">
FY2022 and beyond (Payments 25 and greater)</t>
  </si>
  <si>
    <t>*includes City, less PWD, **assumes City 100%, excludes PWD</t>
  </si>
  <si>
    <t xml:space="preserve">
 FY2019 (Payments &lt;=12 Months)</t>
  </si>
  <si>
    <t xml:space="preserve">
FY2020 (Payments 13-24 Months)</t>
  </si>
  <si>
    <t xml:space="preserve">
FY2021 and beyond (Payments 25 and greater)</t>
  </si>
  <si>
    <t xml:space="preserve">
 FY2018 (Payments &lt;=12 Months)</t>
  </si>
  <si>
    <t xml:space="preserve">
FY2019 (Payments 13-24 Months)</t>
  </si>
  <si>
    <t xml:space="preserve">
FY2020 and beyond (Payments 25 and greater)</t>
  </si>
  <si>
    <t xml:space="preserve">
 FY2017 (Payments &lt;=12 Months)</t>
  </si>
  <si>
    <t xml:space="preserve">
FY2018 (Payments 13-24 Months)</t>
  </si>
  <si>
    <t xml:space="preserve">
FY2019 and beyond (Payments 25 and greater)</t>
  </si>
  <si>
    <t xml:space="preserve">
 FY2016(Payments &lt;=12 Months)</t>
  </si>
  <si>
    <t xml:space="preserve">
FY2017 (Payments 13-24 Months)</t>
  </si>
  <si>
    <t xml:space="preserve">
FY2018 and beyond (Payments 25 and greater)</t>
  </si>
  <si>
    <t>FY2015 (Payments &lt;=12 Months)</t>
  </si>
  <si>
    <t>FY2016 (Payments 13-24 Months)</t>
  </si>
  <si>
    <t>FY2017 and beyond (Payments 25 and greater)</t>
  </si>
  <si>
    <t>FY2014 (Payments &lt;=12 Months)</t>
  </si>
  <si>
    <t>FY2015 (Payments 13-24 Months)</t>
  </si>
  <si>
    <t>FY2016 and beyond (Payments 25 Months and greater)</t>
  </si>
  <si>
    <t>FY2013 (Payments &lt;=12 Months)</t>
  </si>
  <si>
    <t>FY2014 (Payments 13-24 Months)</t>
  </si>
  <si>
    <t>FY2015 and beyond (Payments 25 Months and greater)</t>
  </si>
  <si>
    <t>FY2012 (Payments &lt;=12 Months)</t>
  </si>
  <si>
    <t>FY2013 (Payments 13-24 Months)</t>
  </si>
  <si>
    <t>FY2014 (Payments 25 Months and greater)</t>
  </si>
  <si>
    <t>FY 12 through FY 19 Average Collection: Total</t>
  </si>
  <si>
    <t>FY 12 through FY 19 Average Collection:  Non SWO</t>
  </si>
  <si>
    <t>FY 12 through FY 19 Average Collection:  SWO</t>
  </si>
  <si>
    <t>Criteria</t>
  </si>
  <si>
    <t>Fiscal Year Billings</t>
  </si>
  <si>
    <t>July Billings</t>
  </si>
  <si>
    <t>Sept Billings</t>
  </si>
  <si>
    <t>Row Labels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</si>
  <si>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</si>
  <si>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</si>
  <si>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</si>
  <si>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</si>
  <si>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</si>
  <si>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</si>
  <si>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</si>
  <si>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</si>
  <si>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</si>
  <si>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</si>
  <si>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</si>
  <si>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</si>
  <si>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Annual Billings</t>
  </si>
  <si>
    <t>Average - All Years</t>
  </si>
  <si>
    <t>Prior to FY20</t>
  </si>
  <si>
    <t>Min</t>
  </si>
  <si>
    <t>Max</t>
  </si>
  <si>
    <t>Avg</t>
  </si>
  <si>
    <t>FY 20 Less Avg Prior to FY20</t>
  </si>
  <si>
    <t>Payments on June Bills</t>
  </si>
  <si>
    <t>Prior to FY19</t>
  </si>
  <si>
    <t>FY 19 Less Avg Prior to FY19</t>
  </si>
  <si>
    <t>Prior to FY18</t>
  </si>
  <si>
    <t>FY 18 Less Avg Prior to FY18</t>
  </si>
  <si>
    <t>USE</t>
  </si>
  <si>
    <t>Prior to FY19 Billings</t>
  </si>
  <si>
    <t>NOTE:  Only includes Billing Year + 2</t>
  </si>
  <si>
    <t>Non-Stormwater Only Customers</t>
  </si>
  <si>
    <t>Billing Year (Payments within 12 months)</t>
  </si>
  <si>
    <t>Collection Factors Billing Year Plus 1 (Payments w/in 13-24 months)</t>
  </si>
  <si>
    <t>Billing Year Plus 2 and Beyond (Payment after 24 months)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</si>
  <si>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</si>
  <si>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</si>
  <si>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</si>
  <si>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</si>
  <si>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</si>
  <si>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</si>
  <si>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</si>
  <si>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</si>
  <si>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</si>
  <si>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Stormwater Only Customers</t>
  </si>
  <si>
    <t>Collection Factors</t>
  </si>
  <si>
    <t>Billing Year Plus 1 (Payments w/in 13-24 months)</t>
  </si>
  <si>
    <t>June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</si>
  <si>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</si>
  <si>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</si>
  <si>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</si>
  <si>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</si>
  <si>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</si>
  <si>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</si>
  <si>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</si>
  <si>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</si>
  <si>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</si>
  <si>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Non-Stormwater Only Customers </t>
  </si>
  <si>
    <t xml:space="preserve">Stormwater Only Customers </t>
  </si>
  <si>
    <t>All Bills</t>
  </si>
  <si>
    <t>Billing Year Plus 1 (Payments within 13-24 months)</t>
  </si>
  <si>
    <t>Billing Year Plus 2 and Beyond (Payments after 24 months)</t>
  </si>
  <si>
    <t>FY</t>
  </si>
  <si>
    <t>Average Prior to FY 2020</t>
  </si>
  <si>
    <t>FY 2020 vs Prior Average</t>
  </si>
  <si>
    <t>Average Prior to FY 2019</t>
  </si>
  <si>
    <t>FY 2019 vs Prior Average</t>
  </si>
  <si>
    <t>Average Prior to FY 2018</t>
  </si>
  <si>
    <t>FY 2018 vs Prior Average</t>
  </si>
  <si>
    <t>Jul</t>
  </si>
  <si>
    <t>Sep</t>
  </si>
  <si>
    <t>FY20 Billings</t>
  </si>
  <si>
    <t>FY19 Billings</t>
  </si>
  <si>
    <t>FY18 Billings</t>
  </si>
  <si>
    <t>FY17 Billings</t>
  </si>
  <si>
    <t>FY16 Billings</t>
  </si>
  <si>
    <t>FY15 Billings</t>
  </si>
  <si>
    <t>FY14 Billings</t>
  </si>
  <si>
    <t>FY13 Billings</t>
  </si>
  <si>
    <t>FY12 Billings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</si>
</sst>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</font>
    <font>
      <b/>
      <sz val="11"/>
      <color rgb="FF44546A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1F497D"/>
      <name val="Calibri"/>
      <family val="2"/>
    </font>
    <font>
      <sz val="1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005596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rgb="FF009FDA"/>
      </bottom>
      <diagonal/>
    </border>
    <border>
      <left/>
      <right/>
      <top style="thin">
        <color rgb="FF009FDA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0" fillId="4" borderId="1" xfId="0" applyFill="1" applyBorder="1"/>
    <xf numFmtId="10" fontId="0" fillId="3" borderId="1" xfId="0" applyNumberFormat="1" applyFill="1" applyBorder="1"/>
    <xf numFmtId="10" fontId="0" fillId="0" borderId="1" xfId="0" applyNumberFormat="1" applyBorder="1"/>
    <xf numFmtId="43" fontId="0" fillId="0" borderId="1" xfId="0" applyNumberFormat="1" applyBorder="1"/>
    <xf numFmtId="0" fontId="0" fillId="0" borderId="2" xfId="0" applyBorder="1"/>
    <xf numFmtId="0" fontId="3" fillId="2" borderId="3" xfId="0" applyFont="1" applyFill="1" applyBorder="1"/>
    <xf numFmtId="0" fontId="3" fillId="0" borderId="1" xfId="0" applyFont="1" applyBorder="1"/>
    <xf numFmtId="0" fontId="3" fillId="0" borderId="3" xfId="0" applyFont="1" applyBorder="1"/>
    <xf numFmtId="0" fontId="5" fillId="5" borderId="0" xfId="2" applyFont="1" applyFill="1" applyBorder="1" applyAlignment="1"/>
    <xf numFmtId="0" fontId="6" fillId="5" borderId="0" xfId="2" applyFont="1" applyFill="1" applyBorder="1" applyAlignment="1"/>
    <xf numFmtId="0" fontId="6" fillId="5" borderId="0" xfId="2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8" fillId="6" borderId="4" xfId="0" applyFont="1" applyFill="1" applyBorder="1"/>
    <xf numFmtId="0" fontId="8" fillId="6" borderId="1" xfId="0" applyFont="1" applyFill="1" applyBorder="1"/>
    <xf numFmtId="164" fontId="8" fillId="7" borderId="1" xfId="3" applyFont="1" applyFill="1" applyBorder="1"/>
    <xf numFmtId="0" fontId="8" fillId="0" borderId="4" xfId="0" applyFont="1" applyBorder="1"/>
    <xf numFmtId="0" fontId="8" fillId="0" borderId="1" xfId="0" applyFont="1" applyBorder="1"/>
    <xf numFmtId="164" fontId="8" fillId="0" borderId="1" xfId="3" applyFont="1" applyFill="1" applyBorder="1"/>
    <xf numFmtId="0" fontId="8" fillId="5" borderId="0" xfId="0" applyFont="1" applyFill="1" applyAlignment="1">
      <alignment wrapText="1"/>
    </xf>
    <xf numFmtId="10" fontId="0" fillId="3" borderId="1" xfId="1" applyNumberFormat="1" applyFont="1" applyFill="1" applyBorder="1"/>
    <xf numFmtId="0" fontId="10" fillId="6" borderId="1" xfId="0" applyFont="1" applyFill="1" applyBorder="1"/>
    <xf numFmtId="10" fontId="0" fillId="0" borderId="1" xfId="1" applyNumberFormat="1" applyFont="1" applyFill="1" applyBorder="1"/>
    <xf numFmtId="0" fontId="10" fillId="0" borderId="1" xfId="0" applyFont="1" applyBorder="1"/>
    <xf numFmtId="0" fontId="8" fillId="6" borderId="5" xfId="0" applyFont="1" applyFill="1" applyBorder="1"/>
    <xf numFmtId="0" fontId="8" fillId="6" borderId="2" xfId="0" applyFont="1" applyFill="1" applyBorder="1"/>
    <xf numFmtId="10" fontId="0" fillId="0" borderId="2" xfId="1" applyNumberFormat="1" applyFont="1" applyFill="1" applyBorder="1"/>
    <xf numFmtId="0" fontId="0" fillId="3" borderId="0" xfId="0" applyFill="1"/>
    <xf numFmtId="0" fontId="0" fillId="0" borderId="3" xfId="0" applyBorder="1"/>
    <xf numFmtId="44" fontId="0" fillId="0" borderId="3" xfId="0" applyNumberFormat="1" applyBorder="1"/>
    <xf numFmtId="44" fontId="0" fillId="0" borderId="1" xfId="0" applyNumberFormat="1" applyBorder="1"/>
    <xf numFmtId="0" fontId="7" fillId="0" borderId="0" xfId="0" applyFont="1"/>
    <xf numFmtId="0" fontId="11" fillId="8" borderId="6" xfId="2" applyFont="1" applyFill="1" applyBorder="1" applyAlignment="1">
      <alignment horizontal="center"/>
    </xf>
    <xf numFmtId="0" fontId="11" fillId="8" borderId="7" xfId="2" applyFont="1" applyFill="1" applyBorder="1" applyAlignment="1">
      <alignment horizontal="center"/>
    </xf>
    <xf numFmtId="0" fontId="11" fillId="8" borderId="8" xfId="2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1" fillId="8" borderId="9" xfId="2" applyFont="1" applyFill="1" applyBorder="1" applyAlignment="1">
      <alignment horizontal="center"/>
    </xf>
    <xf numFmtId="0" fontId="11" fillId="8" borderId="10" xfId="2" applyFont="1" applyFill="1" applyBorder="1" applyAlignment="1">
      <alignment horizontal="center"/>
    </xf>
    <xf numFmtId="0" fontId="11" fillId="8" borderId="10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9" borderId="4" xfId="0" applyFont="1" applyFill="1" applyBorder="1"/>
    <xf numFmtId="0" fontId="7" fillId="9" borderId="1" xfId="0" applyFont="1" applyFill="1" applyBorder="1"/>
    <xf numFmtId="164" fontId="7" fillId="7" borderId="1" xfId="3" applyFont="1" applyFill="1" applyBorder="1"/>
    <xf numFmtId="0" fontId="7" fillId="0" borderId="4" xfId="0" applyFont="1" applyBorder="1"/>
    <xf numFmtId="0" fontId="7" fillId="0" borderId="1" xfId="0" applyFont="1" applyBorder="1"/>
    <xf numFmtId="164" fontId="7" fillId="0" borderId="1" xfId="3" applyFont="1" applyFill="1" applyBorder="1"/>
    <xf numFmtId="43" fontId="0" fillId="0" borderId="1" xfId="4" applyFont="1" applyFill="1" applyBorder="1"/>
    <xf numFmtId="10" fontId="7" fillId="0" borderId="0" xfId="0" applyNumberFormat="1" applyFont="1"/>
    <xf numFmtId="0" fontId="12" fillId="7" borderId="1" xfId="0" applyFont="1" applyFill="1" applyBorder="1"/>
    <xf numFmtId="43" fontId="0" fillId="3" borderId="1" xfId="4" applyFont="1" applyFill="1" applyBorder="1"/>
    <xf numFmtId="0" fontId="12" fillId="0" borderId="1" xfId="0" applyFont="1" applyBorder="1"/>
    <xf numFmtId="0" fontId="7" fillId="9" borderId="2" xfId="0" applyFont="1" applyFill="1" applyBorder="1"/>
    <xf numFmtId="43" fontId="0" fillId="10" borderId="2" xfId="4" applyFont="1" applyFill="1" applyBorder="1"/>
    <xf numFmtId="10" fontId="0" fillId="0" borderId="0" xfId="0" applyNumberFormat="1"/>
    <xf numFmtId="0" fontId="12" fillId="9" borderId="1" xfId="0" applyFont="1" applyFill="1" applyBorder="1"/>
    <xf numFmtId="10" fontId="0" fillId="3" borderId="2" xfId="1" applyNumberFormat="1" applyFont="1" applyFill="1" applyBorder="1"/>
    <xf numFmtId="164" fontId="7" fillId="3" borderId="1" xfId="3" applyFont="1" applyFill="1" applyBorder="1"/>
    <xf numFmtId="43" fontId="0" fillId="10" borderId="1" xfId="4" applyFont="1" applyFill="1" applyBorder="1"/>
    <xf numFmtId="0" fontId="7" fillId="9" borderId="5" xfId="0" applyFont="1" applyFill="1" applyBorder="1"/>
    <xf numFmtId="0" fontId="11" fillId="8" borderId="9" xfId="2" applyFont="1" applyFill="1" applyBorder="1" applyAlignment="1">
      <alignment horizontal="center" wrapText="1"/>
    </xf>
    <xf numFmtId="0" fontId="13" fillId="11" borderId="1" xfId="0" applyFont="1" applyFill="1" applyBorder="1"/>
    <xf numFmtId="0" fontId="11" fillId="9" borderId="9" xfId="2" applyFont="1" applyFill="1" applyBorder="1" applyAlignment="1">
      <alignment horizontal="left"/>
    </xf>
    <xf numFmtId="0" fontId="11" fillId="9" borderId="10" xfId="2" applyFont="1" applyFill="1" applyBorder="1" applyAlignment="1">
      <alignment horizontal="left"/>
    </xf>
    <xf numFmtId="10" fontId="14" fillId="3" borderId="10" xfId="1" applyNumberFormat="1" applyFont="1" applyFill="1" applyBorder="1" applyAlignment="1">
      <alignment horizontal="right"/>
    </xf>
    <xf numFmtId="0" fontId="11" fillId="0" borderId="4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10" fontId="14" fillId="0" borderId="1" xfId="1" applyNumberFormat="1" applyFont="1" applyFill="1" applyBorder="1"/>
    <xf numFmtId="0" fontId="11" fillId="9" borderId="5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/>
    </xf>
    <xf numFmtId="10" fontId="14" fillId="3" borderId="2" xfId="1" applyNumberFormat="1" applyFont="1" applyFill="1" applyBorder="1" applyAlignment="1">
      <alignment horizontal="right"/>
    </xf>
    <xf numFmtId="0" fontId="8" fillId="0" borderId="0" xfId="0" applyFont="1"/>
    <xf numFmtId="0" fontId="6" fillId="12" borderId="6" xfId="2" applyFont="1" applyFill="1" applyBorder="1"/>
    <xf numFmtId="0" fontId="6" fillId="12" borderId="7" xfId="2" applyFont="1" applyFill="1" applyBorder="1"/>
    <xf numFmtId="0" fontId="6" fillId="12" borderId="8" xfId="2" applyFont="1" applyFill="1" applyBorder="1"/>
    <xf numFmtId="0" fontId="6" fillId="0" borderId="0" xfId="2" applyFont="1" applyFill="1" applyBorder="1"/>
    <xf numFmtId="0" fontId="6" fillId="12" borderId="9" xfId="2" applyFont="1" applyFill="1" applyBorder="1"/>
    <xf numFmtId="0" fontId="6" fillId="12" borderId="10" xfId="2" applyFont="1" applyFill="1" applyBorder="1"/>
    <xf numFmtId="0" fontId="6" fillId="12" borderId="10" xfId="2" applyFont="1" applyFill="1" applyBorder="1" applyAlignment="1">
      <alignment horizontal="center" wrapText="1"/>
    </xf>
    <xf numFmtId="0" fontId="6" fillId="12" borderId="11" xfId="2" applyFont="1" applyFill="1" applyBorder="1" applyAlignment="1">
      <alignment horizontal="center" wrapText="1"/>
    </xf>
    <xf numFmtId="43" fontId="8" fillId="7" borderId="1" xfId="4" applyFont="1" applyFill="1" applyBorder="1"/>
    <xf numFmtId="43" fontId="8" fillId="7" borderId="12" xfId="4" applyFont="1" applyFill="1" applyBorder="1"/>
    <xf numFmtId="43" fontId="8" fillId="0" borderId="1" xfId="4" applyFont="1" applyFill="1" applyBorder="1"/>
    <xf numFmtId="43" fontId="8" fillId="0" borderId="12" xfId="4" applyFont="1" applyFill="1" applyBorder="1"/>
    <xf numFmtId="10" fontId="8" fillId="0" borderId="1" xfId="1" applyNumberFormat="1" applyFont="1" applyFill="1" applyBorder="1"/>
    <xf numFmtId="0" fontId="12" fillId="6" borderId="1" xfId="0" applyFont="1" applyFill="1" applyBorder="1"/>
    <xf numFmtId="10" fontId="8" fillId="7" borderId="1" xfId="1" applyNumberFormat="1" applyFont="1" applyFill="1" applyBorder="1"/>
    <xf numFmtId="43" fontId="8" fillId="7" borderId="2" xfId="4" applyFont="1" applyFill="1" applyBorder="1"/>
    <xf numFmtId="43" fontId="8" fillId="7" borderId="13" xfId="4" applyFont="1" applyFill="1" applyBorder="1"/>
    <xf numFmtId="43" fontId="8" fillId="0" borderId="0" xfId="4" applyFont="1" applyFill="1" applyBorder="1"/>
    <xf numFmtId="10" fontId="8" fillId="0" borderId="1" xfId="4" applyNumberFormat="1" applyFont="1" applyFill="1" applyBorder="1"/>
    <xf numFmtId="10" fontId="8" fillId="7" borderId="1" xfId="4" applyNumberFormat="1" applyFont="1" applyFill="1" applyBorder="1"/>
    <xf numFmtId="10" fontId="8" fillId="7" borderId="2" xfId="4" applyNumberFormat="1" applyFont="1" applyFill="1" applyBorder="1"/>
    <xf numFmtId="44" fontId="8" fillId="7" borderId="1" xfId="4" applyNumberFormat="1" applyFont="1" applyFill="1" applyBorder="1"/>
    <xf numFmtId="44" fontId="8" fillId="0" borderId="1" xfId="4" applyNumberFormat="1" applyFont="1" applyFill="1" applyBorder="1"/>
    <xf numFmtId="10" fontId="8" fillId="0" borderId="12" xfId="4" applyNumberFormat="1" applyFont="1" applyFill="1" applyBorder="1"/>
    <xf numFmtId="10" fontId="8" fillId="7" borderId="12" xfId="4" applyNumberFormat="1" applyFont="1" applyFill="1" applyBorder="1"/>
    <xf numFmtId="10" fontId="8" fillId="7" borderId="13" xfId="4" applyNumberFormat="1" applyFont="1" applyFill="1" applyBorder="1"/>
    <xf numFmtId="44" fontId="8" fillId="7" borderId="12" xfId="4" applyNumberFormat="1" applyFont="1" applyFill="1" applyBorder="1"/>
    <xf numFmtId="44" fontId="8" fillId="0" borderId="12" xfId="4" applyNumberFormat="1" applyFont="1" applyFill="1" applyBorder="1"/>
    <xf numFmtId="44" fontId="8" fillId="7" borderId="1" xfId="5" applyFont="1" applyFill="1" applyBorder="1"/>
    <xf numFmtId="44" fontId="8" fillId="0" borderId="1" xfId="5" applyFont="1" applyFill="1" applyBorder="1"/>
    <xf numFmtId="10" fontId="8" fillId="7" borderId="2" xfId="1" applyNumberFormat="1" applyFont="1" applyFill="1" applyBorder="1"/>
    <xf numFmtId="0" fontId="6" fillId="12" borderId="9" xfId="2" applyFont="1" applyFill="1" applyBorder="1" applyAlignment="1">
      <alignment wrapText="1"/>
    </xf>
    <xf numFmtId="0" fontId="6" fillId="12" borderId="10" xfId="2" applyFont="1" applyFill="1" applyBorder="1" applyAlignment="1">
      <alignment wrapText="1"/>
    </xf>
    <xf numFmtId="44" fontId="8" fillId="7" borderId="12" xfId="5" applyFont="1" applyFill="1" applyBorder="1"/>
    <xf numFmtId="44" fontId="8" fillId="0" borderId="12" xfId="5" applyFont="1" applyFill="1" applyBorder="1"/>
    <xf numFmtId="10" fontId="8" fillId="0" borderId="12" xfId="1" applyNumberFormat="1" applyFont="1" applyFill="1" applyBorder="1"/>
    <xf numFmtId="10" fontId="8" fillId="7" borderId="12" xfId="1" applyNumberFormat="1" applyFont="1" applyFill="1" applyBorder="1"/>
    <xf numFmtId="10" fontId="8" fillId="7" borderId="13" xfId="1" applyNumberFormat="1" applyFont="1" applyFill="1" applyBorder="1"/>
    <xf numFmtId="0" fontId="6" fillId="12" borderId="6" xfId="2" applyFont="1" applyFill="1" applyBorder="1" applyAlignment="1">
      <alignment horizontal="left"/>
    </xf>
    <xf numFmtId="0" fontId="6" fillId="12" borderId="7" xfId="2" applyFont="1" applyFill="1" applyBorder="1" applyAlignment="1">
      <alignment horizontal="left"/>
    </xf>
    <xf numFmtId="0" fontId="6" fillId="12" borderId="8" xfId="2" applyFont="1" applyFill="1" applyBorder="1" applyAlignment="1">
      <alignment horizontal="left"/>
    </xf>
    <xf numFmtId="10" fontId="12" fillId="7" borderId="10" xfId="1" applyNumberFormat="1" applyFont="1" applyFill="1" applyBorder="1" applyAlignment="1">
      <alignment horizontal="right"/>
    </xf>
    <xf numFmtId="10" fontId="12" fillId="7" borderId="11" xfId="1" applyNumberFormat="1" applyFont="1" applyFill="1" applyBorder="1" applyAlignment="1">
      <alignment horizontal="right"/>
    </xf>
    <xf numFmtId="10" fontId="12" fillId="0" borderId="1" xfId="1" applyNumberFormat="1" applyFont="1" applyFill="1" applyBorder="1" applyAlignment="1">
      <alignment horizontal="right"/>
    </xf>
    <xf numFmtId="10" fontId="12" fillId="0" borderId="12" xfId="1" applyNumberFormat="1" applyFont="1" applyFill="1" applyBorder="1" applyAlignment="1">
      <alignment horizontal="right"/>
    </xf>
    <xf numFmtId="10" fontId="12" fillId="7" borderId="2" xfId="1" applyNumberFormat="1" applyFont="1" applyFill="1" applyBorder="1" applyAlignment="1">
      <alignment horizontal="right"/>
    </xf>
    <xf numFmtId="10" fontId="12" fillId="7" borderId="13" xfId="1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/>
    <xf numFmtId="164" fontId="15" fillId="3" borderId="1" xfId="0" applyNumberFormat="1" applyFont="1" applyFill="1" applyBorder="1"/>
    <xf numFmtId="164" fontId="15" fillId="0" borderId="1" xfId="0" applyNumberFormat="1" applyFont="1" applyBorder="1"/>
    <xf numFmtId="0" fontId="0" fillId="0" borderId="0" xfId="0" applyAlignment="1">
      <alignment horizontal="left"/>
    </xf>
    <xf numFmtId="10" fontId="0" fillId="0" borderId="0" xfId="1" applyNumberFormat="1" applyFont="1"/>
    <xf numFmtId="166" fontId="0" fillId="0" borderId="0" xfId="1" applyNumberFormat="1" applyFont="1"/>
    <xf numFmtId="9" fontId="0" fillId="0" borderId="0" xfId="1" applyFont="1"/>
    <xf numFmtId="0" fontId="0" fillId="0" borderId="0" xfId="0" pivotButton="1"/>
    <xf numFmtId="0" fontId="0" fillId="0" borderId="15" xfId="0" applyBorder="1" applyAlignment="1">
      <alignment horizontal="center"/>
    </xf>
    <xf numFmtId="0" fontId="3" fillId="14" borderId="15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center"/>
    </xf>
    <xf numFmtId="0" fontId="16" fillId="13" borderId="0" xfId="0" applyFont="1" applyFill="1" applyAlignment="1">
      <alignment horizontal="center" wrapText="1"/>
    </xf>
    <xf numFmtId="0" fontId="16" fillId="13" borderId="0" xfId="0" applyFont="1" applyFill="1" applyAlignment="1">
      <alignment horizontal="center"/>
    </xf>
    <xf numFmtId="0" fontId="16" fillId="13" borderId="0" xfId="0" applyFont="1" applyFill="1" applyBorder="1" applyAlignment="1">
      <alignment horizontal="center" wrapText="1"/>
    </xf>
    <xf numFmtId="10" fontId="0" fillId="0" borderId="15" xfId="1" applyNumberFormat="1" applyFont="1" applyBorder="1" applyAlignment="1">
      <alignment horizontal="center"/>
    </xf>
    <xf numFmtId="10" fontId="3" fillId="14" borderId="15" xfId="1" applyNumberFormat="1" applyFont="1" applyFill="1" applyBorder="1" applyAlignment="1">
      <alignment horizontal="center"/>
    </xf>
    <xf numFmtId="10" fontId="0" fillId="0" borderId="0" xfId="0" applyNumberFormat="1" applyFill="1"/>
    <xf numFmtId="0" fontId="16" fillId="13" borderId="0" xfId="0" applyFont="1" applyFill="1" applyAlignment="1">
      <alignment horizontal="center" wrapText="1"/>
    </xf>
    <xf numFmtId="0" fontId="16" fillId="13" borderId="14" xfId="0" applyFont="1" applyFill="1" applyBorder="1" applyAlignment="1">
      <alignment horizontal="center" wrapText="1"/>
    </xf>
    <xf numFmtId="0" fontId="16" fillId="13" borderId="0" xfId="0" applyFont="1" applyFill="1" applyAlignment="1">
      <alignment horizontal="center"/>
    </xf>
    <xf numFmtId="0" fontId="6" fillId="6" borderId="9" xfId="2" applyFont="1" applyFill="1" applyBorder="1" applyAlignment="1">
      <alignment horizontal="left"/>
    </xf>
    <xf numFmtId="0" fontId="6" fillId="6" borderId="10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6" fillId="6" borderId="5" xfId="2" applyFont="1" applyFill="1" applyBorder="1" applyAlignment="1">
      <alignment horizontal="left"/>
    </xf>
    <xf numFmtId="0" fontId="6" fillId="6" borderId="2" xfId="2" applyFont="1" applyFill="1" applyBorder="1" applyAlignment="1">
      <alignment horizontal="left"/>
    </xf>
  </cellXfs>
  <cellStyles count="6">
    <cellStyle name="Comma 2" xfId="4" xr:uid="{1786E5C7-6BFC-4F68-9323-79F3E1C31CE5}"/>
    <cellStyle name="Currency 2" xfId="3" xr:uid="{F4B2F69A-205B-4910-95E3-0954FD396848}"/>
    <cellStyle name="Currency 3" xfId="5" xr:uid="{22EF3F4D-0749-45EC-BB3C-DEF11F3C7FBA}"/>
    <cellStyle name="Heading 4" xfId="2" builtinId="19"/>
    <cellStyle name="Normal" xfId="0" builtinId="0"/>
    <cellStyle name="Percent" xfId="1" builtinId="5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ADC8DD"/>
      <color rgb="FF005596"/>
      <color rgb="FF009FDA"/>
      <color rgb="FF002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&amp; Veatch" refreshedDate="44187.484635995374" createdVersion="6" refreshedVersion="6" minRefreshableVersion="3" recordCount="538" xr:uid="{35AA499F-80B8-4B04-8FEE-CCB7C13CD2E4}">
  <cacheSource type="worksheet">
    <worksheetSource ref="A1:P539" sheet="Report 4"/>
  </cacheSource>
  <cacheFields count="16">
    <cacheField name="Criteria" numFmtId="0">
      <sharedItems containsBlank="1" count="67">
        <m/>
        <s v="FY20 Billings"/>
        <s v="Billings"/>
        <s v="Payments (ALL)"/>
        <s v="Percent Collected - ALL"/>
        <s v="FY20 Payments (&lt;=12 Months)"/>
        <s v="Percent Collected  (&lt;=12 Months)"/>
        <s v="FY19 Billings"/>
        <s v="FY19 Payments (&lt;=12 Months)"/>
        <s v="FY19 Payments (13-24 Months)"/>
        <s v="Percent Collected  (13-24 Months)"/>
        <s v="FY18 Billings"/>
        <s v="FY18 Payments (&lt;=12 Months)"/>
        <s v="FY18 Payments (13-24 Months)"/>
        <s v="FY18 Payments (25-36 Months)"/>
        <s v="Percent Collected  (25-36 Months)"/>
        <s v="FY17 Billings"/>
        <s v="FY17 Payments (&lt;=12 Months)"/>
        <s v="FY17 Payments (13-24 Months)"/>
        <s v="FY17 Payments (25-36 Months)"/>
        <s v="FY17 Payments (37-48 Months)"/>
        <s v="Percent Collected  (37-48 Months)"/>
        <s v="FY16 Billings"/>
        <s v="FY16 Payments (&lt;=12 Months)"/>
        <s v="FY16 Payments (13-24 Months)"/>
        <s v="FY16 Payments (25-36 Months)"/>
        <s v="FY16 Payments (37-48 Months)"/>
        <s v="FY16 Payments (49-60 Months)"/>
        <s v="Percent Collected  (49-60 Months)"/>
        <s v="FY15 Billings"/>
        <s v="FY15 Payments (&lt;=12 Months)"/>
        <s v="FY15 Payments (13-24 Months)"/>
        <s v="FY15 Payments (25-36 Months)"/>
        <s v="FY15 Payments (37-48 Months)"/>
        <s v="FY15 Payments (49-60 Months)"/>
        <s v="FY15 Payments (61-72 Months)"/>
        <s v="Percent Collected  (61-72 Months)"/>
        <s v="FY14 Billings"/>
        <s v="FY14 Payments (&lt;=12 Months)"/>
        <s v="FY14 Payments (13-24 Months)"/>
        <s v="FY14 Payments (25-36 Months)"/>
        <s v="FY14 Payments (37-48 Months)"/>
        <s v="FY14 Payments (49-60 Months)"/>
        <s v="FY14 Payments (61-72 Months)"/>
        <s v="FY14 Payments (73-84 Months)"/>
        <s v="Percent Collected  (73-84 Months)"/>
        <s v="FY13 Billings"/>
        <s v="FY13 Payments (&lt;=12 Months)"/>
        <s v="FY13 Payments (13-24 Months)"/>
        <s v="FY13 Payments (25-36 Months)"/>
        <s v="FY13 Payments (37-48 Months)"/>
        <s v="FY13 Payments (49-60 Months)"/>
        <s v="FY13 Payments (61-72 Months)"/>
        <s v="FY13 Payments (73-84 Months)"/>
        <s v="FY13 Payments (85-96 Months)"/>
        <s v="Percent Collected  (85-96 Months)"/>
        <s v="FY12 Billings"/>
        <s v="FY12 Payments (&lt;=12 Months)"/>
        <s v="FY12 Payments (13-24 Months)"/>
        <s v="FY12 Payments (25-36 Months)"/>
        <s v="FY12 Payments (37-48 Months)"/>
        <s v="FY12 Payments (49-60 Months)"/>
        <s v="FY12 Payments (61-72 Months)"/>
        <s v="FY12 Payments (73-84 Months)"/>
        <s v="FY12 Payments (85-96 Months)"/>
        <s v="FY12 Payments (&gt;96 Months)"/>
        <s v="Percent Collected  (&gt;96 Months)"/>
      </sharedItems>
    </cacheField>
    <cacheField name="Fiscal Year Billings" numFmtId="0">
      <sharedItems containsBlank="1" count="68">
        <s v="Fiscal Year"/>
        <s v="Billings"/>
        <s v="FY20"/>
        <s v="Payments (ALL)"/>
        <s v="Percent Collected - ALL"/>
        <s v="FY20 Payments (&lt;=12 Months)"/>
        <s v="Percent Collected  (&lt;=12 Months)"/>
        <m/>
        <s v="FY19"/>
        <s v="FY19 Payments (&lt;=12 Months)"/>
        <s v="FY19 Payments (13-24 Months)"/>
        <s v="Percent Collected  (13-24 Months)"/>
        <s v="FY18"/>
        <s v="FY18 Payments (&lt;=12 Months)"/>
        <s v="FY18 Payments (13-24 Months)"/>
        <s v="FY18 Payments (25-36 Months)"/>
        <s v="Percent Collected  (25-36 Months)"/>
        <s v="FY17"/>
        <s v="FY17 Payments (&lt;=12 Months)"/>
        <s v="FY17 Payments (13-24 Months)"/>
        <s v="FY17 Payments (25-36 Months)"/>
        <s v="FY17 Payments (37-48 Months)"/>
        <s v="Percent Collected  (37-48 Months)"/>
        <s v="FY16"/>
        <s v="FY16 Payments (&lt;=12 Months)"/>
        <s v="FY16 Payments (13-24 Months)"/>
        <s v="FY16 Payments (25-36 Months)"/>
        <s v="FY16 Payments (37-48 Months)"/>
        <s v="FY16 Payments (49-60 Months)"/>
        <s v="Percent Collected  (49-60 Months)"/>
        <s v="FY15"/>
        <s v="FY15 Payments (&lt;=12 Months)"/>
        <s v="FY15 Payments (13-24 Months)"/>
        <s v="FY15 Payments (25-36 Months)"/>
        <s v="FY15 Payments (37-48 Months)"/>
        <s v="FY15 Payments (49-60 Months)"/>
        <s v="FY15 Payments (61-72 Months)"/>
        <s v="Percent Collected  (61-72 Months)"/>
        <s v="FY14"/>
        <s v="FY14 Payments (&lt;=12 Months)"/>
        <s v="FY14 Payments (13-24 Months)"/>
        <s v="FY14 Payments (25-36 Months)"/>
        <s v="FY14 Payments (37-48 Months)"/>
        <s v="FY14 Payments (49-60 Months)"/>
        <s v="FY14 Payments (61-72 Months)"/>
        <s v="FY14 Payments (73-84 Months)"/>
        <s v="Percent Collected  (73-84 Months)"/>
        <s v="FY13"/>
        <s v="FY13 Payments (&lt;=12 Months)"/>
        <s v="FY13 Payments (13-24 Months)"/>
        <s v="FY13 Payments (25-36 Months)"/>
        <s v="FY13 Payments (37-48 Months)"/>
        <s v="FY13 Payments (49-60 Months)"/>
        <s v="FY13 Payments (61-72 Months)"/>
        <s v="FY13 Payments (73-84 Months)"/>
        <s v="FY13 Payments (85-96 Months)"/>
        <s v="Percent Collected  (85-96 Months)"/>
        <s v="FY12"/>
        <s v="FY12 Payments (&lt;=12 Months)"/>
        <s v="FY12 Payments (13-24 Months)"/>
        <s v="FY12 Payments (25-36 Months)"/>
        <s v="FY12 Payments (37-48 Months)"/>
        <s v="FY12 Payments (49-60 Months)"/>
        <s v="FY12 Payments (61-72 Months)"/>
        <s v="FY12 Payments (73-84 Months)"/>
        <s v="FY12 Payments (85-96 Months)"/>
        <s v="FY12 Payments (&gt;96 Months)"/>
        <s v="Percent Collected  (&gt;96 Months)"/>
      </sharedItems>
    </cacheField>
    <cacheField name="Type" numFmtId="0">
      <sharedItems containsBlank="1" count="10">
        <s v="Type"/>
        <m/>
        <s v="Total*"/>
        <s v="Non-SWO*"/>
        <s v="SWO*"/>
        <s v="Total percent collected**"/>
        <s v="Non-SWO collected**"/>
        <s v="SWO collected**"/>
        <s v="Percent of Remainder Collected"/>
        <s v="*includes City, less PWD, **assumes City 100% in &lt;=12 Months, excludes PWD"/>
      </sharedItems>
    </cacheField>
    <cacheField name="All Billings" numFmtId="0">
      <sharedItems containsBlank="1" containsMixedTypes="1" containsNumber="1" minValue="8.8389339128689759E-4" maxValue="669703991.37300003"/>
    </cacheField>
    <cacheField name="July Billings" numFmtId="0">
      <sharedItems containsBlank="1" containsMixedTypes="1" containsNumber="1" minValue="7.5193605810077249E-4" maxValue="57558427.890000001"/>
    </cacheField>
    <cacheField name="Aug Billings" numFmtId="0">
      <sharedItems containsBlank="1" containsMixedTypes="1" containsNumber="1" minValue="8.0348233879296428E-4" maxValue="59719048.523000002"/>
    </cacheField>
    <cacheField name="Sept Billings" numFmtId="0">
      <sharedItems containsBlank="1" containsMixedTypes="1" containsNumber="1" minValue="8.3746541039602328E-4" maxValue="59064438.780000001"/>
    </cacheField>
    <cacheField name="Oct Billings" numFmtId="0">
      <sharedItems containsBlank="1" containsMixedTypes="1" containsNumber="1" minValue="8.7872473518384577E-4" maxValue="59714916.890000001"/>
    </cacheField>
    <cacheField name="Nov Billings" numFmtId="0">
      <sharedItems containsBlank="1" containsMixedTypes="1" containsNumber="1" minValue="8.9009204663985961E-4" maxValue="55824123.889999993"/>
    </cacheField>
    <cacheField name="Dec Billings" numFmtId="0">
      <sharedItems containsBlank="1" containsMixedTypes="1" containsNumber="1" minValue="8.9726537467925025E-4" maxValue="56890011.779999986"/>
    </cacheField>
    <cacheField name="Jan Billings" numFmtId="0">
      <sharedItems containsBlank="1" containsMixedTypes="1" containsNumber="1" minValue="8.9425611422544232E-4" maxValue="58977744.420000002"/>
    </cacheField>
    <cacheField name="Feb Billings" numFmtId="0">
      <sharedItems containsBlank="1" containsMixedTypes="1" containsNumber="1" minValue="8.8030698444198786E-4" maxValue="52974335.479999982"/>
    </cacheField>
    <cacheField name="Mar Billings" numFmtId="0">
      <sharedItems containsBlank="1" containsMixedTypes="1" containsNumber="1" minValue="9.0093323258880252E-4" maxValue="54490144.300000004"/>
    </cacheField>
    <cacheField name="Apr Billings" numFmtId="0">
      <sharedItems containsBlank="1" containsMixedTypes="1" containsNumber="1" minValue="9.5053570390411172E-4" maxValue="54513772.720000006"/>
    </cacheField>
    <cacheField name="May Billings" numFmtId="0">
      <sharedItems containsBlank="1" containsMixedTypes="1" containsNumber="1" minValue="9.8350488211680609E-4" maxValue="54608234.283"/>
    </cacheField>
    <cacheField name="Jun Billings" numFmtId="0">
      <sharedItems containsBlank="1" containsMixedTypes="1" containsNumber="1" minValue="9.6037452298726163E-4" maxValue="56543807.346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8">
  <r>
    <x v="0"/>
    <x v="0"/>
    <x v="0"/>
    <s v="All FY20 Billings"/>
    <s v="Jul FY20 Billings"/>
    <s v="Aug FY20 Billings"/>
    <s v="Sept FY20 Billings"/>
    <s v="Oct FY20 Billings"/>
    <s v="Nov FY20 Billings"/>
    <s v="Dec FY20 Billings"/>
    <s v="Jan FY20 Billings"/>
    <s v="Feb FY20 Billings"/>
    <s v="Mar FY20 Billings"/>
    <s v="Apr FY20 Billings"/>
    <s v="May FY20 Billings"/>
    <s v="Jun FY20 Billings"/>
  </r>
  <r>
    <x v="1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2"/>
    <x v="2"/>
    <n v="669703991.37300003"/>
    <n v="53160115.07"/>
    <n v="59719048.523000002"/>
    <n v="57991293.829999998"/>
    <n v="59714916.890000001"/>
    <n v="53769473.030000009"/>
    <n v="56890011.779999986"/>
    <n v="58977744.420000002"/>
    <n v="51645242.330000006"/>
    <n v="52626742.300000004"/>
    <n v="54513772.720000006"/>
    <n v="54349182.840000011"/>
    <n v="56346447.640000015"/>
  </r>
  <r>
    <x v="2"/>
    <x v="2"/>
    <x v="3"/>
    <n v="651256725.6730001"/>
    <n v="52253374.759999998"/>
    <n v="58152971.273000002"/>
    <n v="56415619.5"/>
    <n v="58002773.140000001"/>
    <n v="52147073.100000009"/>
    <n v="55933707.339999989"/>
    <n v="57238892.160000004"/>
    <n v="50073410.490000002"/>
    <n v="50958716.120000005"/>
    <n v="52808178.390000008"/>
    <n v="52642933.45000001"/>
    <n v="54629075.950000018"/>
  </r>
  <r>
    <x v="2"/>
    <x v="2"/>
    <x v="4"/>
    <n v="18447265.700000003"/>
    <n v="906740.31000000017"/>
    <n v="1566077.25"/>
    <n v="1575674.3300000003"/>
    <n v="1712143.7499999998"/>
    <n v="1622399.9300000004"/>
    <n v="956304.44000000006"/>
    <n v="1738852.2600000002"/>
    <n v="1571831.84"/>
    <n v="1668026.18"/>
    <n v="1705594.33"/>
    <n v="1706249.3900000001"/>
    <n v="1717371.6900000004"/>
  </r>
  <r>
    <x v="0"/>
    <x v="3"/>
    <x v="1"/>
    <m/>
    <m/>
    <m/>
    <m/>
    <m/>
    <m/>
    <m/>
    <m/>
    <m/>
    <m/>
    <m/>
    <m/>
    <m/>
  </r>
  <r>
    <x v="3"/>
    <x v="2"/>
    <x v="2"/>
    <n v="565492163.81599998"/>
    <n v="51573912.43999999"/>
    <n v="56190348.300000004"/>
    <n v="54367487.590000004"/>
    <n v="55805164.710000016"/>
    <n v="50224760.549999997"/>
    <n v="53854227.500000015"/>
    <n v="54252008.220000014"/>
    <n v="46322317.99000001"/>
    <n v="46048060.949999996"/>
    <n v="45486453.680000007"/>
    <n v="37651710.425999999"/>
    <n v="13715711.460000003"/>
  </r>
  <r>
    <x v="3"/>
    <x v="2"/>
    <x v="3"/>
    <n v="552720087.86600006"/>
    <n v="50396010.149999991"/>
    <n v="55012122.110000007"/>
    <n v="53218815.290000007"/>
    <n v="54542453.000000015"/>
    <n v="49063906.579999998"/>
    <n v="52704521.830000013"/>
    <n v="53025525.63000001"/>
    <n v="45244905.45000001"/>
    <n v="44944386.119999997"/>
    <n v="44454129.430000007"/>
    <n v="36782115.745999999"/>
    <n v="13331196.530000003"/>
  </r>
  <r>
    <x v="3"/>
    <x v="2"/>
    <x v="4"/>
    <n v="12772075.949999997"/>
    <n v="1177902.29"/>
    <n v="1178226.1899999997"/>
    <n v="1148672.3"/>
    <n v="1262711.7099999997"/>
    <n v="1160853.97"/>
    <n v="1149705.6699999997"/>
    <n v="1226482.5899999999"/>
    <n v="1077412.54"/>
    <n v="1103674.83"/>
    <n v="1032324.25"/>
    <n v="869594.67999999993"/>
    <n v="384514.93"/>
  </r>
  <r>
    <x v="0"/>
    <x v="4"/>
    <x v="1"/>
    <m/>
    <m/>
    <m/>
    <m/>
    <m/>
    <m/>
    <m/>
    <m/>
    <m/>
    <m/>
    <m/>
    <m/>
    <m/>
  </r>
  <r>
    <x v="4"/>
    <x v="2"/>
    <x v="5"/>
    <n v="0.84439121029673248"/>
    <n v="0.97016179088567933"/>
    <n v="0.94091164694894691"/>
    <n v="0.93751120210176564"/>
    <n v="0.93452637324770826"/>
    <n v="0.93407574446522312"/>
    <n v="0.94663765773612973"/>
    <n v="0.91987255113816391"/>
    <n v="0.89693291966783972"/>
    <n v="0.87499356672130535"/>
    <n v="0.83440296663437385"/>
    <n v="0.69277417724648882"/>
    <n v="0.24341750073811749"/>
  </r>
  <r>
    <x v="4"/>
    <x v="2"/>
    <x v="6"/>
    <n v="0.84869770411173329"/>
    <n v="0.9644546477901017"/>
    <n v="0.9459898764543736"/>
    <n v="0.94333476724473453"/>
    <n v="0.94034216033692242"/>
    <n v="0.94087555951438417"/>
    <n v="0.94226762959996613"/>
    <n v="0.92638979597609328"/>
    <n v="0.90357147650319769"/>
    <n v="0.88197642213282657"/>
    <n v="0.84180387934793899"/>
    <n v="0.69870946270377321"/>
    <n v="0.24403115553705423"/>
  </r>
  <r>
    <x v="4"/>
    <x v="2"/>
    <x v="7"/>
    <n v="0.69235604656575178"/>
    <n v="1.2990514230033512"/>
    <n v="0.75234231900118576"/>
    <n v="0.72900362602213609"/>
    <n v="0.73750332587436063"/>
    <n v="0.71551653111819336"/>
    <n v="1.2022381387249437"/>
    <n v="0.70534030878506015"/>
    <n v="0.68545025783419677"/>
    <n v="0.66166517242553113"/>
    <n v="0.60525778717850209"/>
    <n v="0.509652741912482"/>
    <n v="0.22389732650128866"/>
  </r>
  <r>
    <x v="0"/>
    <x v="2"/>
    <x v="8"/>
    <m/>
    <m/>
    <m/>
    <m/>
    <m/>
    <m/>
    <m/>
    <m/>
    <m/>
    <m/>
    <m/>
    <m/>
    <m/>
  </r>
  <r>
    <x v="0"/>
    <x v="5"/>
    <x v="1"/>
    <m/>
    <m/>
    <m/>
    <m/>
    <m/>
    <m/>
    <m/>
    <m/>
    <m/>
    <m/>
    <m/>
    <m/>
    <m/>
  </r>
  <r>
    <x v="5"/>
    <x v="2"/>
    <x v="2"/>
    <n v="564783615.81599998"/>
    <n v="51573576.079999991"/>
    <n v="56190048.680000007"/>
    <n v="54367238.150000006"/>
    <n v="55804982.170000002"/>
    <n v="50224295.709999993"/>
    <n v="53853718.26000002"/>
    <n v="54250875.270000018"/>
    <n v="46321084.63000001"/>
    <n v="46046079.780000001"/>
    <n v="45483044.340000011"/>
    <n v="37645676.585999995"/>
    <n v="13022996.160000004"/>
  </r>
  <r>
    <x v="5"/>
    <x v="2"/>
    <x v="3"/>
    <n v="552019624.01600003"/>
    <n v="50395673.789999992"/>
    <n v="55011822.49000001"/>
    <n v="53218565.850000009"/>
    <n v="54542270.460000001"/>
    <n v="49063474.399999991"/>
    <n v="52704045.250000022"/>
    <n v="53024505.340000018"/>
    <n v="45243744.750000007"/>
    <n v="44942477.609999999"/>
    <n v="44450792.750000007"/>
    <n v="36776179.685999997"/>
    <n v="12646071.640000004"/>
  </r>
  <r>
    <x v="5"/>
    <x v="2"/>
    <x v="4"/>
    <n v="12763991.800000001"/>
    <n v="1177902.29"/>
    <n v="1178226.19"/>
    <n v="1148672.3"/>
    <n v="1262711.7099999997"/>
    <n v="1160821.31"/>
    <n v="1149673.0099999995"/>
    <n v="1226369.93"/>
    <n v="1077339.8799999999"/>
    <n v="1103602.1700000002"/>
    <n v="1032251.5900000001"/>
    <n v="869496.90000000014"/>
    <n v="376924.51999999996"/>
  </r>
  <r>
    <x v="0"/>
    <x v="6"/>
    <x v="1"/>
    <m/>
    <m/>
    <m/>
    <m/>
    <m/>
    <m/>
    <m/>
    <m/>
    <m/>
    <m/>
    <m/>
    <m/>
    <m/>
  </r>
  <r>
    <x v="6"/>
    <x v="2"/>
    <x v="5"/>
    <n v="0.84333320853904947"/>
    <n v="0.97015546358560567"/>
    <n v="0.94090662978930673"/>
    <n v="0.9375069007664526"/>
    <n v="0.93452331639006658"/>
    <n v="0.93406709941118393"/>
    <n v="0.94662870642843855"/>
    <n v="0.91985334134960495"/>
    <n v="0.89690903828120361"/>
    <n v="0.87495592103180586"/>
    <n v="0.83434042574186384"/>
    <n v="0.69266315736201767"/>
    <n v="0.23112364142642161"/>
  </r>
  <r>
    <x v="6"/>
    <x v="2"/>
    <x v="6"/>
    <n v="0.84762214692761939"/>
    <n v="0.96444821069390374"/>
    <n v="0.94598472418109436"/>
    <n v="0.94333034577418773"/>
    <n v="0.94033901324601388"/>
    <n v="0.94086727180091689"/>
    <n v="0.94225910915634348"/>
    <n v="0.92637197085821477"/>
    <n v="0.90354829653625224"/>
    <n v="0.88193897005111588"/>
    <n v="0.84174069443791699"/>
    <n v="0.69859670189028933"/>
    <n v="0.23148975925520848"/>
  </r>
  <r>
    <x v="6"/>
    <x v="2"/>
    <x v="7"/>
    <n v="0.69191781630813709"/>
    <n v="1.2990514230033512"/>
    <n v="0.75234231900118587"/>
    <n v="0.72900362602213609"/>
    <n v="0.73750332587436063"/>
    <n v="0.71549640044671337"/>
    <n v="1.2022039864208929"/>
    <n v="0.70527551892188922"/>
    <n v="0.68540403151522866"/>
    <n v="0.66162161195815294"/>
    <n v="0.60521518619260417"/>
    <n v="0.50959543493228743"/>
    <n v="0.21947754361782909"/>
  </r>
  <r>
    <x v="0"/>
    <x v="2"/>
    <x v="8"/>
    <m/>
    <m/>
    <m/>
    <m/>
    <m/>
    <m/>
    <m/>
    <m/>
    <m/>
    <m/>
    <m/>
    <m/>
    <m/>
  </r>
  <r>
    <x v="0"/>
    <x v="7"/>
    <x v="9"/>
    <m/>
    <m/>
    <m/>
    <m/>
    <m/>
    <m/>
    <m/>
    <m/>
    <m/>
    <m/>
    <m/>
    <m/>
    <m/>
  </r>
  <r>
    <x v="0"/>
    <x v="0"/>
    <x v="0"/>
    <s v="All FY19 Billings"/>
    <s v="Jul FY19 Billings"/>
    <s v="Aug FY19 Billings"/>
    <s v="Sept FY19 Billings"/>
    <s v="Oct FY19 Billings"/>
    <s v="Nov FY19 Billings"/>
    <s v="Dec FY19 Billings"/>
    <s v="Jan FY19 Billings"/>
    <s v="Feb FY19 Billings"/>
    <s v="Mar FY19 Billings"/>
    <s v="Apr FY19 Billings"/>
    <s v="May FY19 Billings"/>
    <s v="Jun FY19 Billings"/>
  </r>
  <r>
    <x v="7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8"/>
    <x v="2"/>
    <n v="660682152.58499992"/>
    <n v="56423782.460000008"/>
    <n v="56446703.689999998"/>
    <n v="59064438.780000001"/>
    <n v="56274834.890000001"/>
    <n v="55824123.889999993"/>
    <n v="53833813.619999997"/>
    <n v="53956637.899999999"/>
    <n v="51158025.910000004"/>
    <n v="53952433.796000004"/>
    <n v="52595316.019999988"/>
    <n v="54608234.283"/>
    <n v="56543807.346000008"/>
  </r>
  <r>
    <x v="2"/>
    <x v="8"/>
    <x v="3"/>
    <n v="642359700.13499999"/>
    <n v="54931222.56000001"/>
    <n v="54933130.949999996"/>
    <n v="57601372.060000002"/>
    <n v="54594994.149999999"/>
    <n v="54172455.43999999"/>
    <n v="52870076.579999998"/>
    <n v="52245404.859999999"/>
    <n v="49591118.040000007"/>
    <n v="52466278.756000005"/>
    <n v="51067522.929999985"/>
    <n v="53006810.523000002"/>
    <n v="54879313.286000006"/>
  </r>
  <r>
    <x v="2"/>
    <x v="8"/>
    <x v="4"/>
    <n v="18322452.449999999"/>
    <n v="1492559.9000000001"/>
    <n v="1513572.7399999995"/>
    <n v="1463066.7199999995"/>
    <n v="1679840.7399999998"/>
    <n v="1651668.4499999997"/>
    <n v="963737.04"/>
    <n v="1711233.0399999998"/>
    <n v="1566907.8699999996"/>
    <n v="1486155.0400000003"/>
    <n v="1527793.0900000003"/>
    <n v="1601423.76"/>
    <n v="1664494.0599999998"/>
  </r>
  <r>
    <x v="0"/>
    <x v="3"/>
    <x v="1"/>
    <m/>
    <m/>
    <m/>
    <m/>
    <m/>
    <m/>
    <m/>
    <m/>
    <m/>
    <m/>
    <m/>
    <m/>
    <m/>
  </r>
  <r>
    <x v="3"/>
    <x v="8"/>
    <x v="2"/>
    <n v="636520568.38800013"/>
    <n v="54417918.399999999"/>
    <n v="54348463.599999994"/>
    <n v="56970963.830000013"/>
    <n v="54950576.159999996"/>
    <n v="54479579.869999997"/>
    <n v="52203992.370000005"/>
    <n v="52291597.220000014"/>
    <n v="49002082.059999995"/>
    <n v="51695355.100000009"/>
    <n v="50172996.237999998"/>
    <n v="52259137.970000021"/>
    <n v="53727905.570000008"/>
  </r>
  <r>
    <x v="3"/>
    <x v="8"/>
    <x v="3"/>
    <n v="622218954.07799995"/>
    <n v="53300034.210000001"/>
    <n v="53150870.149999991"/>
    <n v="55845113.670000017"/>
    <n v="53661818.639999993"/>
    <n v="53269265.619999997"/>
    <n v="51003719.000000007"/>
    <n v="51062713.310000017"/>
    <n v="47862578.009999998"/>
    <n v="50449135.780000009"/>
    <n v="49012511.557999998"/>
    <n v="51081795.780000024"/>
    <n v="52519398.350000009"/>
  </r>
  <r>
    <x v="3"/>
    <x v="8"/>
    <x v="4"/>
    <n v="14301614.310000001"/>
    <n v="1117884.19"/>
    <n v="1197593.4499999997"/>
    <n v="1125850.1599999999"/>
    <n v="1288757.52"/>
    <n v="1210314.2499999998"/>
    <n v="1200273.3699999999"/>
    <n v="1228883.9099999999"/>
    <n v="1139504.05"/>
    <n v="1246219.3199999998"/>
    <n v="1160484.6799999997"/>
    <n v="1177342.19"/>
    <n v="1208507.22"/>
  </r>
  <r>
    <x v="0"/>
    <x v="4"/>
    <x v="1"/>
    <m/>
    <m/>
    <m/>
    <m/>
    <m/>
    <m/>
    <m/>
    <m/>
    <m/>
    <m/>
    <m/>
    <m/>
    <m/>
  </r>
  <r>
    <x v="4"/>
    <x v="8"/>
    <x v="5"/>
    <n v="0.9634293372350613"/>
    <n v="0.96445002492659881"/>
    <n v="0.9628279429473271"/>
    <n v="0.96455608496006118"/>
    <n v="0.97646801216585488"/>
    <n v="0.975914641801645"/>
    <n v="0.96972495276844939"/>
    <n v="0.96914113360647358"/>
    <n v="0.9578571727182581"/>
    <n v="0.95816539612403295"/>
    <n v="0.95394419189193813"/>
    <n v="0.95698274548072559"/>
    <n v="0.95019964328243622"/>
  </r>
  <r>
    <x v="4"/>
    <x v="8"/>
    <x v="6"/>
    <n v="0.96864568861843725"/>
    <n v="0.97030489630522421"/>
    <n v="0.967555812509172"/>
    <n v="0.96951012923493218"/>
    <n v="0.98290730634687673"/>
    <n v="0.98332750818355752"/>
    <n v="0.96469917010284778"/>
    <n v="0.977362764186263"/>
    <n v="0.96514416092402322"/>
    <n v="0.96155353450201919"/>
    <n v="0.95975893769476817"/>
    <n v="0.96368363378202693"/>
    <n v="0.95699809646484724"/>
  </r>
  <r>
    <x v="4"/>
    <x v="8"/>
    <x v="7"/>
    <n v="0.78055131260553501"/>
    <n v="0.7489710731207504"/>
    <n v="0.79123613840983953"/>
    <n v="0.76951388792440056"/>
    <n v="0.7671902992422962"/>
    <n v="0.73278281122340261"/>
    <n v="1.2454365871420692"/>
    <n v="0.71812773671083396"/>
    <n v="0.7272310464558458"/>
    <n v="0.83855269905083363"/>
    <n v="0.75958235941491226"/>
    <n v="0.73518466467613786"/>
    <n v="0.72605078566636649"/>
  </r>
  <r>
    <x v="0"/>
    <x v="8"/>
    <x v="8"/>
    <m/>
    <m/>
    <m/>
    <m/>
    <m/>
    <m/>
    <m/>
    <m/>
    <m/>
    <m/>
    <m/>
    <m/>
    <m/>
  </r>
  <r>
    <x v="0"/>
    <x v="9"/>
    <x v="1"/>
    <m/>
    <m/>
    <m/>
    <m/>
    <m/>
    <m/>
    <m/>
    <m/>
    <m/>
    <m/>
    <m/>
    <m/>
    <m/>
  </r>
  <r>
    <x v="8"/>
    <x v="8"/>
    <x v="2"/>
    <n v="577823601.46399999"/>
    <n v="53849858.270000003"/>
    <n v="53701686.989999995"/>
    <n v="56226692.640000001"/>
    <n v="54078419.909999996"/>
    <n v="53482534.909999996"/>
    <n v="51017569.690000005"/>
    <n v="50786917.620000005"/>
    <n v="47129993.790000007"/>
    <n v="49021414.050000004"/>
    <n v="46377437.037999988"/>
    <n v="43818335.209999993"/>
    <n v="18332741.346000001"/>
  </r>
  <r>
    <x v="8"/>
    <x v="8"/>
    <x v="3"/>
    <n v="565102617.5940001"/>
    <n v="52770179.230000004"/>
    <n v="52547280.109999992"/>
    <n v="55143860.910000004"/>
    <n v="52851476.659999996"/>
    <n v="52336074.579999998"/>
    <n v="49886905.340000004"/>
    <n v="49633709.790000007"/>
    <n v="46070142.780000009"/>
    <n v="47881024.950000003"/>
    <n v="45332567.207999989"/>
    <n v="42869535.139999993"/>
    <n v="17779860.896000002"/>
  </r>
  <r>
    <x v="8"/>
    <x v="8"/>
    <x v="4"/>
    <n v="12720983.869999999"/>
    <n v="1079679.04"/>
    <n v="1154406.8799999999"/>
    <n v="1082831.73"/>
    <n v="1226943.2500000002"/>
    <n v="1146460.33"/>
    <n v="1130664.3499999999"/>
    <n v="1153207.83"/>
    <n v="1059851.01"/>
    <n v="1140389.0999999999"/>
    <n v="1044869.83"/>
    <n v="948800.07000000007"/>
    <n v="552880.45000000007"/>
  </r>
  <r>
    <x v="0"/>
    <x v="6"/>
    <x v="1"/>
    <m/>
    <m/>
    <m/>
    <m/>
    <m/>
    <m/>
    <m/>
    <m/>
    <m/>
    <m/>
    <m/>
    <m/>
    <m/>
  </r>
  <r>
    <x v="6"/>
    <x v="8"/>
    <x v="5"/>
    <n v="0.87458636381078902"/>
    <n v="0.95438228211969456"/>
    <n v="0.95136976084422264"/>
    <n v="0.9519550816258513"/>
    <n v="0.96096985474425078"/>
    <n v="0.95805417413063143"/>
    <n v="0.94768633799791369"/>
    <n v="0.94125430339313276"/>
    <n v="0.92126294851395685"/>
    <n v="0.90860431311320045"/>
    <n v="0.88177884548434737"/>
    <n v="0.80241259922298946"/>
    <n v="0.32422191229216696"/>
  </r>
  <r>
    <x v="6"/>
    <x v="8"/>
    <x v="6"/>
    <n v="0.87972925056667883"/>
    <n v="0.96065910734756443"/>
    <n v="0.95656808926162251"/>
    <n v="0.95733589214784409"/>
    <n v="0.96806451732168552"/>
    <n v="0.96610120687562484"/>
    <n v="0.94357543183267323"/>
    <n v="0.95001100906388891"/>
    <n v="0.92899988144731904"/>
    <n v="0.91260569808420733"/>
    <n v="0.88769857253775364"/>
    <n v="0.80875522818711421"/>
    <n v="0.32398111112180655"/>
  </r>
  <r>
    <x v="6"/>
    <x v="8"/>
    <x v="7"/>
    <n v="0.69428390684676056"/>
    <n v="0.7233740099811069"/>
    <n v="0.76270327120188508"/>
    <n v="0.74011097046893415"/>
    <n v="0.73039260257493244"/>
    <n v="0.69412255831368597"/>
    <n v="1.1732083577487069"/>
    <n v="0.67390460740519609"/>
    <n v="0.67639650696246756"/>
    <n v="0.76734194569632497"/>
    <n v="0.68390794331973304"/>
    <n v="0.59247283180062227"/>
    <n v="0.33216126346524788"/>
  </r>
  <r>
    <x v="0"/>
    <x v="8"/>
    <x v="8"/>
    <m/>
    <m/>
    <m/>
    <m/>
    <m/>
    <m/>
    <m/>
    <m/>
    <m/>
    <m/>
    <m/>
    <m/>
    <m/>
  </r>
  <r>
    <x v="0"/>
    <x v="10"/>
    <x v="1"/>
    <m/>
    <m/>
    <m/>
    <m/>
    <m/>
    <m/>
    <m/>
    <m/>
    <m/>
    <m/>
    <m/>
    <m/>
    <m/>
  </r>
  <r>
    <x v="9"/>
    <x v="8"/>
    <x v="2"/>
    <n v="58695249.904999994"/>
    <n v="568040.12999999989"/>
    <n v="646756.61"/>
    <n v="744251.19000000018"/>
    <n v="872136.24999999977"/>
    <n v="997024.95999999985"/>
    <n v="1186402.6800000002"/>
    <n v="1504570.02"/>
    <n v="1871951.03"/>
    <n v="2673644.7399999998"/>
    <n v="3795217.15"/>
    <n v="8440476.1699999999"/>
    <n v="35394778.974999994"/>
  </r>
  <r>
    <x v="9"/>
    <x v="8"/>
    <x v="3"/>
    <n v="57114619.464999989"/>
    <n v="529834.97999999986"/>
    <n v="603570.04"/>
    <n v="701232.76000000013"/>
    <n v="810321.97999999975"/>
    <n v="933171.0399999998"/>
    <n v="1116793.6600000001"/>
    <n v="1428893.94"/>
    <n v="1792297.99"/>
    <n v="2567814.5199999996"/>
    <n v="3679602.3"/>
    <n v="8211934.0499999998"/>
    <n v="34739152.204999991"/>
  </r>
  <r>
    <x v="9"/>
    <x v="8"/>
    <x v="4"/>
    <n v="1580630.44"/>
    <n v="38205.149999999994"/>
    <n v="43186.57"/>
    <n v="43018.43"/>
    <n v="61814.27"/>
    <n v="63853.919999999998"/>
    <n v="69609.020000000019"/>
    <n v="75676.08"/>
    <n v="79653.040000000008"/>
    <n v="105830.22000000002"/>
    <n v="115614.84999999999"/>
    <n v="228542.12"/>
    <n v="655626.7699999999"/>
  </r>
  <r>
    <x v="0"/>
    <x v="11"/>
    <x v="1"/>
    <m/>
    <m/>
    <m/>
    <m/>
    <m/>
    <m/>
    <m/>
    <m/>
    <m/>
    <m/>
    <m/>
    <m/>
    <m/>
  </r>
  <r>
    <x v="10"/>
    <x v="8"/>
    <x v="5"/>
    <n v="8.8840374566419925E-2"/>
    <n v="1.0067388346442305E-2"/>
    <n v="1.1457827786577701E-2"/>
    <n v="1.2600664720986284E-2"/>
    <n v="1.5497802022960316E-2"/>
    <n v="1.7860109402963707E-2"/>
    <n v="2.2038243256822423E-2"/>
    <n v="2.7884799323272886E-2"/>
    <n v="3.6591541536282864E-2"/>
    <n v="4.9555590950898343E-2"/>
    <n v="7.2158842976755261E-2"/>
    <n v="0.15456416565784459"/>
    <n v="0.62597091770658542"/>
  </r>
  <r>
    <x v="10"/>
    <x v="8"/>
    <x v="6"/>
    <n v="8.8913765064957573E-2"/>
    <n v="9.645424865999919E-3"/>
    <n v="1.0987359168538347E-2"/>
    <n v="1.2173889873136471E-2"/>
    <n v="1.4842422691238621E-2"/>
    <n v="1.722593211661886E-2"/>
    <n v="2.1123359984359609E-2"/>
    <n v="2.7349657713036237E-2"/>
    <n v="3.6141512045651789E-2"/>
    <n v="4.8942188790287444E-2"/>
    <n v="7.205366716227371E-2"/>
    <n v="0.15492224431116805"/>
    <n v="0.63300996541190557"/>
  </r>
  <r>
    <x v="10"/>
    <x v="8"/>
    <x v="7"/>
    <n v="8.6267405758774396E-2"/>
    <n v="2.5597063139643501E-2"/>
    <n v="2.8532867207954612E-2"/>
    <n v="2.9402917455466429E-2"/>
    <n v="3.6797696667363843E-2"/>
    <n v="3.8660252909716843E-2"/>
    <n v="7.2228229393362334E-2"/>
    <n v="4.4223129305638001E-2"/>
    <n v="5.0834539493378142E-2"/>
    <n v="7.1210753354508688E-2"/>
    <n v="7.567441609517947E-2"/>
    <n v="0.14271183287551573"/>
    <n v="0.39388952220111856"/>
  </r>
  <r>
    <x v="0"/>
    <x v="8"/>
    <x v="8"/>
    <n v="0.7083789073174378"/>
    <n v="0.22069031100717801"/>
    <n v="0.23561117497026496"/>
    <n v="0.26226841770983783"/>
    <n v="0.39707261967408275"/>
    <n v="0.42578990955107809"/>
    <n v="0.42127127815948934"/>
    <n v="0.4746696512917547"/>
    <n v="0.46473090934538064"/>
    <n v="0.54220929497774517"/>
    <n v="0.61037166548057453"/>
    <n v="0.78225719377866465"/>
    <n v="0.9262965596144318"/>
  </r>
  <r>
    <x v="0"/>
    <x v="7"/>
    <x v="9"/>
    <m/>
    <m/>
    <m/>
    <m/>
    <m/>
    <m/>
    <m/>
    <m/>
    <m/>
    <m/>
    <m/>
    <m/>
    <m/>
  </r>
  <r>
    <x v="0"/>
    <x v="0"/>
    <x v="0"/>
    <s v="All FY18 Billings"/>
    <s v="Jul FY18 Billings"/>
    <s v="Aug FY18 Billings"/>
    <s v="Sept FY18 Billings"/>
    <s v="Oct FY18 Billings"/>
    <s v="Nov FY18 Billings"/>
    <s v="Dec FY18 Billings"/>
    <s v="Jan FY18 Billings"/>
    <s v="Feb FY18 Billings"/>
    <s v="Mar FY18 Billings"/>
    <s v="Apr FY18 Billings"/>
    <s v="May FY18 Billings"/>
    <s v="Jun FY18 Billings"/>
  </r>
  <r>
    <x v="11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12"/>
    <x v="2"/>
    <n v="657725835.60000002"/>
    <n v="57558427.890000001"/>
    <n v="54865356.150000006"/>
    <n v="58027457.829999991"/>
    <n v="54631755.95000001"/>
    <n v="55377614.539999992"/>
    <n v="53472351.089999996"/>
    <n v="54399701.700000003"/>
    <n v="52974335.479999982"/>
    <n v="54490144.300000004"/>
    <n v="51650296.090000011"/>
    <n v="53843469.699999996"/>
    <n v="56434924.880000003"/>
  </r>
  <r>
    <x v="2"/>
    <x v="12"/>
    <x v="3"/>
    <n v="639103363.6099999"/>
    <n v="56000877.050000004"/>
    <n v="53353836.250000007"/>
    <n v="56533082.569999993"/>
    <n v="53075433.930000007"/>
    <n v="53813843.29999999"/>
    <n v="51952704.689999998"/>
    <n v="52839740.600000001"/>
    <n v="51457789.23999998"/>
    <n v="52833903.810000002"/>
    <n v="50003751.95000001"/>
    <n v="52313875.429999992"/>
    <n v="54924524.790000007"/>
  </r>
  <r>
    <x v="2"/>
    <x v="12"/>
    <x v="4"/>
    <n v="18622471.989999998"/>
    <n v="1557550.8399999996"/>
    <n v="1511519.9"/>
    <n v="1494375.2599999998"/>
    <n v="1556322.0199999998"/>
    <n v="1563771.24"/>
    <n v="1519646.4"/>
    <n v="1559961.0999999999"/>
    <n v="1516546.24"/>
    <n v="1656240.4899999998"/>
    <n v="1646544.1400000004"/>
    <n v="1529594.2699999996"/>
    <n v="1510400.0899999996"/>
  </r>
  <r>
    <x v="0"/>
    <x v="3"/>
    <x v="1"/>
    <m/>
    <m/>
    <m/>
    <m/>
    <m/>
    <m/>
    <m/>
    <m/>
    <m/>
    <m/>
    <m/>
    <m/>
    <m/>
  </r>
  <r>
    <x v="3"/>
    <x v="12"/>
    <x v="2"/>
    <n v="634931310.17800009"/>
    <n v="56103700.009999998"/>
    <n v="53369101.82"/>
    <n v="56571170.959999993"/>
    <n v="52585533.470000006"/>
    <n v="53291945.017999999"/>
    <n v="51630349.220000006"/>
    <n v="52930344.000000007"/>
    <n v="50509573.190000005"/>
    <n v="52506343.110000007"/>
    <n v="49055686.320000015"/>
    <n v="51810205.969999991"/>
    <n v="54567357.089999996"/>
  </r>
  <r>
    <x v="3"/>
    <x v="12"/>
    <x v="3"/>
    <n v="620500902.90800011"/>
    <n v="54861505.859999999"/>
    <n v="52125818.990000002"/>
    <n v="55331804.659999996"/>
    <n v="51348956.690000005"/>
    <n v="52108679.447999999"/>
    <n v="50426755.220000006"/>
    <n v="51735866.24000001"/>
    <n v="49364851.500000007"/>
    <n v="51248400.960000008"/>
    <n v="47908342.670000017"/>
    <n v="50638230.719999991"/>
    <n v="53401689.949999996"/>
  </r>
  <r>
    <x v="3"/>
    <x v="12"/>
    <x v="4"/>
    <n v="14430407.270000001"/>
    <n v="1242194.1499999999"/>
    <n v="1243282.83"/>
    <n v="1239366.3"/>
    <n v="1236576.78"/>
    <n v="1183265.5699999996"/>
    <n v="1203593.9999999998"/>
    <n v="1194477.76"/>
    <n v="1144721.69"/>
    <n v="1257942.1499999997"/>
    <n v="1147343.6499999999"/>
    <n v="1171975.2499999998"/>
    <n v="1165667.1399999999"/>
  </r>
  <r>
    <x v="0"/>
    <x v="4"/>
    <x v="1"/>
    <m/>
    <m/>
    <m/>
    <m/>
    <m/>
    <m/>
    <m/>
    <m/>
    <m/>
    <m/>
    <m/>
    <m/>
    <m/>
  </r>
  <r>
    <x v="4"/>
    <x v="12"/>
    <x v="5"/>
    <n v="0.96534342397967998"/>
    <n v="0.97472606648013149"/>
    <n v="0.97272861355516771"/>
    <n v="0.97490348665167437"/>
    <n v="0.96254518192911931"/>
    <n v="0.96233731735603223"/>
    <n v="0.96555225583966386"/>
    <n v="0.97298960005142832"/>
    <n v="0.95347252084114342"/>
    <n v="0.96359339444803049"/>
    <n v="0.94976582969671808"/>
    <n v="0.96223750547041731"/>
    <n v="0.96690758791703724"/>
  </r>
  <r>
    <x v="4"/>
    <x v="12"/>
    <x v="6"/>
    <n v="0.97089287623691567"/>
    <n v="0.97965440453758024"/>
    <n v="0.97698352459144855"/>
    <n v="0.97875088611146299"/>
    <n v="0.96747125530283906"/>
    <n v="0.96831365783532519"/>
    <n v="0.97062810340471628"/>
    <n v="0.97910901250715088"/>
    <n v="0.95932709564652152"/>
    <n v="0.96999080636362323"/>
    <n v="0.95809495891237828"/>
    <n v="0.96796940207111704"/>
    <n v="0.97227404614200197"/>
  </r>
  <r>
    <x v="4"/>
    <x v="12"/>
    <x v="7"/>
    <n v="0.77489214523984373"/>
    <n v="0.79753040356615279"/>
    <n v="0.82253818160118175"/>
    <n v="0.82935413424871629"/>
    <n v="0.79455071900865359"/>
    <n v="0.75667433940017959"/>
    <n v="0.79202240731791285"/>
    <n v="0.76570996546003622"/>
    <n v="0.7548214883312756"/>
    <n v="0.75951660256778286"/>
    <n v="0.6968192483439889"/>
    <n v="0.76620007866530526"/>
    <n v="0.77176050750897407"/>
  </r>
  <r>
    <x v="0"/>
    <x v="12"/>
    <x v="8"/>
    <m/>
    <m/>
    <m/>
    <m/>
    <m/>
    <m/>
    <m/>
    <m/>
    <m/>
    <m/>
    <m/>
    <m/>
    <m/>
  </r>
  <r>
    <x v="0"/>
    <x v="13"/>
    <x v="1"/>
    <m/>
    <m/>
    <m/>
    <m/>
    <m/>
    <m/>
    <m/>
    <m/>
    <m/>
    <m/>
    <m/>
    <m/>
    <m/>
  </r>
  <r>
    <x v="12"/>
    <x v="12"/>
    <x v="2"/>
    <n v="574552074.33400011"/>
    <n v="55090301.360000014"/>
    <n v="52288927.409999996"/>
    <n v="55244262.009999998"/>
    <n v="51184278.909999996"/>
    <n v="51785742.307999998"/>
    <n v="49981967.649999991"/>
    <n v="50919826.600000001"/>
    <n v="48257775.620000005"/>
    <n v="49745709.340000011"/>
    <n v="45481798.949999996"/>
    <n v="44176040.300000004"/>
    <n v="20395443.876000006"/>
  </r>
  <r>
    <x v="12"/>
    <x v="12"/>
    <x v="3"/>
    <n v="562026176.90399992"/>
    <n v="53926862.670000017"/>
    <n v="51128356.669999994"/>
    <n v="54090545.479999997"/>
    <n v="50037128.659999996"/>
    <n v="50697030.328000002"/>
    <n v="48879115.669999994"/>
    <n v="49832143.870000005"/>
    <n v="47221644.870000005"/>
    <n v="48623075.800000012"/>
    <n v="44484585.979999997"/>
    <n v="43236175.680000007"/>
    <n v="19869511.226000007"/>
  </r>
  <r>
    <x v="12"/>
    <x v="12"/>
    <x v="4"/>
    <n v="12525897.430000002"/>
    <n v="1163438.69"/>
    <n v="1160570.74"/>
    <n v="1153716.5300000003"/>
    <n v="1147150.2500000002"/>
    <n v="1088711.9800000002"/>
    <n v="1102851.98"/>
    <n v="1087682.73"/>
    <n v="1036130.75"/>
    <n v="1122633.54"/>
    <n v="997212.97"/>
    <n v="939864.62000000011"/>
    <n v="525932.65"/>
  </r>
  <r>
    <x v="0"/>
    <x v="6"/>
    <x v="1"/>
    <m/>
    <m/>
    <m/>
    <m/>
    <m/>
    <m/>
    <m/>
    <m/>
    <m/>
    <m/>
    <m/>
    <m/>
    <m/>
  </r>
  <r>
    <x v="6"/>
    <x v="12"/>
    <x v="5"/>
    <n v="0.87354341769146715"/>
    <n v="0.95711963268495059"/>
    <n v="0.95304088188261926"/>
    <n v="0.95203657158040977"/>
    <n v="0.93689609678379715"/>
    <n v="0.93513855261126255"/>
    <n v="0.93472545401781015"/>
    <n v="0.9360313569513562"/>
    <n v="0.91096519064820214"/>
    <n v="0.91293040198463937"/>
    <n v="0.88057189199358155"/>
    <n v="0.82045307529652023"/>
    <n v="0.36139755513749172"/>
  </r>
  <r>
    <x v="6"/>
    <x v="12"/>
    <x v="6"/>
    <n v="0.87939793295621771"/>
    <n v="0.9629646089623165"/>
    <n v="0.95828829309345098"/>
    <n v="0.95679455322508522"/>
    <n v="0.94275496128760505"/>
    <n v="0.94208157639616141"/>
    <n v="0.94083871016263732"/>
    <n v="0.94308078170239928"/>
    <n v="0.91767729565212119"/>
    <n v="0.92030064586666038"/>
    <n v="0.8896249630323988"/>
    <n v="0.8264762517518579"/>
    <n v="0.36176027561402968"/>
  </r>
  <r>
    <x v="6"/>
    <x v="12"/>
    <x v="7"/>
    <n v="0.67262270211635866"/>
    <n v="0.74696675069688268"/>
    <n v="0.76781704296450215"/>
    <n v="0.77203936713995147"/>
    <n v="0.73709054762329995"/>
    <n v="0.69620923582147487"/>
    <n v="0.72572934072031492"/>
    <n v="0.69724990578290702"/>
    <n v="0.68321738082974637"/>
    <n v="0.67782036894895636"/>
    <n v="0.60563998606195868"/>
    <n v="0.6144535439453499"/>
    <n v="0.34820750705860998"/>
  </r>
  <r>
    <x v="0"/>
    <x v="12"/>
    <x v="8"/>
    <m/>
    <m/>
    <m/>
    <m/>
    <m/>
    <m/>
    <m/>
    <m/>
    <m/>
    <m/>
    <m/>
    <m/>
    <m/>
  </r>
  <r>
    <x v="0"/>
    <x v="14"/>
    <x v="1"/>
    <m/>
    <m/>
    <m/>
    <m/>
    <m/>
    <m/>
    <m/>
    <m/>
    <m/>
    <m/>
    <m/>
    <m/>
    <m/>
  </r>
  <r>
    <x v="13"/>
    <x v="12"/>
    <x v="2"/>
    <n v="55063367.025000006"/>
    <n v="681984.62"/>
    <n v="740808.58"/>
    <n v="932800.51000000013"/>
    <n v="1011989.08"/>
    <n v="1104462.69"/>
    <n v="1248742.1999999997"/>
    <n v="1532956.88"/>
    <n v="1757196.69"/>
    <n v="2251535.9499999997"/>
    <n v="3098008.5999999996"/>
    <n v="7112603.4300000006"/>
    <n v="33590277.795000002"/>
  </r>
  <r>
    <x v="13"/>
    <x v="12"/>
    <x v="3"/>
    <n v="53525025.164999999"/>
    <n v="628048.98"/>
    <n v="683817.54999999993"/>
    <n v="873002.32000000007"/>
    <n v="949457.69"/>
    <n v="1037978.58"/>
    <n v="1177382.1899999997"/>
    <n v="1456831.5799999998"/>
    <n v="1678110.94"/>
    <n v="2152239.5999999996"/>
    <n v="2983394.1899999995"/>
    <n v="6916476.4200000009"/>
    <n v="32988285.125"/>
  </r>
  <r>
    <x v="13"/>
    <x v="12"/>
    <x v="4"/>
    <n v="1538341.8599999999"/>
    <n v="53935.64"/>
    <n v="56991.03"/>
    <n v="59798.19"/>
    <n v="62531.39"/>
    <n v="66484.11"/>
    <n v="71360.010000000009"/>
    <n v="76125.300000000017"/>
    <n v="79085.75"/>
    <n v="99296.349999999991"/>
    <n v="114614.41"/>
    <n v="196127.01"/>
    <n v="601992.66999999993"/>
  </r>
  <r>
    <x v="0"/>
    <x v="11"/>
    <x v="1"/>
    <m/>
    <m/>
    <m/>
    <m/>
    <m/>
    <m/>
    <m/>
    <m/>
    <m/>
    <m/>
    <m/>
    <m/>
    <m/>
  </r>
  <r>
    <x v="10"/>
    <x v="12"/>
    <x v="5"/>
    <n v="8.371781074217545E-2"/>
    <n v="1.1848562321808752E-2"/>
    <n v="1.3502301488295359E-2"/>
    <n v="1.6075157259736881E-2"/>
    <n v="1.8523824878083565E-2"/>
    <n v="1.9944208488833187E-2"/>
    <n v="2.3353044602400702E-2"/>
    <n v="2.8179508932858723E-2"/>
    <n v="3.3170716991125164E-2"/>
    <n v="4.132005849725745E-2"/>
    <n v="5.9980461575704379E-2"/>
    <n v="0.13209779142446315"/>
    <n v="0.59520373007361038"/>
  </r>
  <r>
    <x v="10"/>
    <x v="12"/>
    <x v="6"/>
    <n v="8.3750185357595111E-2"/>
    <n v="1.1214984712458177E-2"/>
    <n v="1.2816651960991837E-2"/>
    <n v="1.5442326515965891E-2"/>
    <n v="1.7888835186015029E-2"/>
    <n v="1.928831907086629E-2"/>
    <n v="2.2662577377355015E-2"/>
    <n v="2.7570755712604686E-2"/>
    <n v="3.2611407617479694E-2"/>
    <n v="4.0735956361275728E-2"/>
    <n v="5.9663406717623296E-2"/>
    <n v="0.13221112684061767"/>
    <n v="0.60061120694495496"/>
  </r>
  <r>
    <x v="10"/>
    <x v="12"/>
    <x v="7"/>
    <n v="8.2606748493221929E-2"/>
    <n v="3.4628494052881133E-2"/>
    <n v="3.7704452319813987E-2"/>
    <n v="4.0015511231094668E-2"/>
    <n v="4.0178953453347661E-2"/>
    <n v="4.2515240272611741E-2"/>
    <n v="4.6958298983237161E-2"/>
    <n v="4.8799486089749308E-2"/>
    <n v="5.2148591262209061E-2"/>
    <n v="5.9952857450067537E-2"/>
    <n v="6.9609072247525647E-2"/>
    <n v="0.12822159042214512"/>
    <n v="0.39856503848592861"/>
  </r>
  <r>
    <x v="0"/>
    <x v="12"/>
    <x v="8"/>
    <n v="0.66202809860793221"/>
    <n v="0.27631671703638461"/>
    <n v="0.28753311453900221"/>
    <n v="0.33515446642198626"/>
    <n v="0.29354483532687886"/>
    <n v="0.30748941461790896"/>
    <n v="0.35776648080819395"/>
    <n v="0.44052066121568534"/>
    <n v="0.37255897140251887"/>
    <n v="0.47456356109474473"/>
    <n v="0.50223069407145604"/>
    <n v="0.73572851020768848"/>
    <n v="0.93204110767499238"/>
  </r>
  <r>
    <x v="0"/>
    <x v="15"/>
    <x v="1"/>
    <m/>
    <m/>
    <m/>
    <m/>
    <m/>
    <m/>
    <m/>
    <m/>
    <m/>
    <m/>
    <m/>
    <m/>
    <m/>
  </r>
  <r>
    <x v="14"/>
    <x v="12"/>
    <x v="2"/>
    <n v="5315728.8199999994"/>
    <n v="331414.02999999997"/>
    <n v="339365.82999999996"/>
    <n v="394108.43999999989"/>
    <n v="389265.48"/>
    <n v="401740.01999999996"/>
    <n v="399619.36999999994"/>
    <n v="477540.52"/>
    <n v="494580.87999999995"/>
    <n v="509077.81999999995"/>
    <n v="475858.76999999996"/>
    <n v="521542.24000000005"/>
    <n v="581615.41999999993"/>
  </r>
  <r>
    <x v="14"/>
    <x v="12"/>
    <x v="3"/>
    <n v="4949560.8399999989"/>
    <n v="306594.20999999996"/>
    <n v="313644.76999999996"/>
    <n v="368256.85999999987"/>
    <n v="362370.33999999997"/>
    <n v="373670.54"/>
    <n v="370237.35999999993"/>
    <n v="446870.79000000004"/>
    <n v="465075.68999999994"/>
    <n v="473065.55999999994"/>
    <n v="440342.49999999994"/>
    <n v="485558.62000000005"/>
    <n v="543873.6"/>
  </r>
  <r>
    <x v="14"/>
    <x v="12"/>
    <x v="4"/>
    <n v="366167.98000000004"/>
    <n v="24819.82"/>
    <n v="25721.06"/>
    <n v="25851.579999999998"/>
    <n v="26895.140000000003"/>
    <n v="28069.48"/>
    <n v="29382.010000000002"/>
    <n v="30669.73"/>
    <n v="29505.19"/>
    <n v="36012.260000000009"/>
    <n v="35516.270000000004"/>
    <n v="35983.620000000003"/>
    <n v="37741.82"/>
  </r>
  <r>
    <x v="0"/>
    <x v="16"/>
    <x v="1"/>
    <m/>
    <m/>
    <m/>
    <m/>
    <m/>
    <m/>
    <m/>
    <m/>
    <m/>
    <m/>
    <m/>
    <m/>
    <m/>
  </r>
  <r>
    <x v="15"/>
    <x v="12"/>
    <x v="5"/>
    <n v="8.0819826929115681E-3"/>
    <n v="5.7578714733725151E-3"/>
    <n v="6.1854301842529814E-3"/>
    <n v="6.7917578115277563E-3"/>
    <n v="7.1252602672383977E-3"/>
    <n v="7.2545562559365529E-3"/>
    <n v="7.4733831943801293E-3"/>
    <n v="8.7783665181384619E-3"/>
    <n v="9.3362356605063007E-3"/>
    <n v="9.3425669272819284E-3"/>
    <n v="9.2130889079671853E-3"/>
    <n v="9.6862673023466045E-3"/>
    <n v="1.0305948333176907E-2"/>
  </r>
  <r>
    <x v="15"/>
    <x v="12"/>
    <x v="6"/>
    <n v="7.7445388677697055E-3"/>
    <n v="5.4748108628059414E-3"/>
    <n v="5.8785795370056432E-3"/>
    <n v="6.5140063704118636E-3"/>
    <n v="6.8274588292188444E-3"/>
    <n v="6.9437623682975279E-3"/>
    <n v="7.1264308992032947E-3"/>
    <n v="8.4570965891532027E-3"/>
    <n v="9.0380037088433635E-3"/>
    <n v="8.9538255908786675E-3"/>
    <n v="8.8061891923691907E-3"/>
    <n v="9.2816411708919362E-3"/>
    <n v="9.9021994651653667E-3"/>
  </r>
  <r>
    <x v="15"/>
    <x v="12"/>
    <x v="7"/>
    <n v="1.9662694630263211E-2"/>
    <n v="1.5935158816388944E-2"/>
    <n v="1.7016686316865561E-2"/>
    <n v="1.7299255877670245E-2"/>
    <n v="1.7281217932006133E-2"/>
    <n v="1.7949863306093286E-2"/>
    <n v="1.9334767614360818E-2"/>
    <n v="1.966057358737984E-2"/>
    <n v="1.9455516239320205E-2"/>
    <n v="2.1743376168759172E-2"/>
    <n v="2.1570190034504631E-2"/>
    <n v="2.3524944297810435E-2"/>
    <n v="2.4987961964435534E-2"/>
  </r>
  <r>
    <x v="0"/>
    <x v="12"/>
    <x v="8"/>
    <n v="0.18910189499394636"/>
    <n v="0.1855474238326352"/>
    <n v="0.18487802509207471"/>
    <n v="0.21298607809376768"/>
    <n v="0.15983059099171149"/>
    <n v="0.16150939892149091"/>
    <n v="0.1782708860227781"/>
    <n v="0.24528021521109378"/>
    <n v="0.16712409109288326"/>
    <n v="0.20421116858640864"/>
    <n v="0.15497819444719294"/>
    <n v="0.20414002602298661"/>
    <n v="0.23747127958299272"/>
  </r>
  <r>
    <x v="0"/>
    <x v="7"/>
    <x v="9"/>
    <m/>
    <m/>
    <m/>
    <m/>
    <m/>
    <m/>
    <m/>
    <m/>
    <m/>
    <m/>
    <m/>
    <m/>
    <m/>
  </r>
  <r>
    <x v="0"/>
    <x v="0"/>
    <x v="0"/>
    <s v="All FY17 Billings"/>
    <s v="Jul FY17 Billings"/>
    <s v="Aug FY17 Billings"/>
    <s v="Sept FY17 Billings"/>
    <s v="Oct FY17 Billings"/>
    <s v="Nov FY17 Billings"/>
    <s v="Dec FY17 Billings"/>
    <s v="Jan FY17 Billings"/>
    <s v="Feb FY17 Billings"/>
    <s v="Mar FY17 Billings"/>
    <s v="Apr FY17 Billings"/>
    <s v="May FY17 Billings"/>
    <s v="Jun FY17 Billings"/>
  </r>
  <r>
    <x v="16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17"/>
    <x v="2"/>
    <n v="634285727.87"/>
    <n v="55812915.599999994"/>
    <n v="55095155.390000001"/>
    <n v="58762957.100000001"/>
    <n v="54697417.389999986"/>
    <n v="51616482.729999989"/>
    <n v="49837387.280000001"/>
    <n v="53958709.140000008"/>
    <n v="46977371.500000015"/>
    <n v="53749304.790000007"/>
    <n v="49371499.040000014"/>
    <n v="53720150.880000003"/>
    <n v="50686377.030000024"/>
  </r>
  <r>
    <x v="2"/>
    <x v="17"/>
    <x v="3"/>
    <n v="615414143.09000003"/>
    <n v="54184544.779999994"/>
    <n v="53245475.759999998"/>
    <n v="57139867.950000003"/>
    <n v="53122173.719999984"/>
    <n v="50012317.86999999"/>
    <n v="48230203.190000005"/>
    <n v="52398434.480000012"/>
    <n v="45605049.650000013"/>
    <n v="52041448.820000008"/>
    <n v="47841525.550000012"/>
    <n v="52223525.300000004"/>
    <n v="49369576.020000026"/>
  </r>
  <r>
    <x v="2"/>
    <x v="17"/>
    <x v="4"/>
    <n v="18871584.780000001"/>
    <n v="1628370.8199999998"/>
    <n v="1849679.63"/>
    <n v="1623089.1499999997"/>
    <n v="1575243.6699999997"/>
    <n v="1604164.8599999999"/>
    <n v="1607184.0899999996"/>
    <n v="1560274.66"/>
    <n v="1372321.85"/>
    <n v="1707855.9700000002"/>
    <n v="1529973.4900000002"/>
    <n v="1496625.5799999998"/>
    <n v="1316801.01"/>
  </r>
  <r>
    <x v="0"/>
    <x v="3"/>
    <x v="1"/>
    <m/>
    <m/>
    <m/>
    <m/>
    <m/>
    <m/>
    <m/>
    <m/>
    <m/>
    <m/>
    <m/>
    <m/>
    <m/>
  </r>
  <r>
    <x v="3"/>
    <x v="17"/>
    <x v="2"/>
    <n v="615489151.93999994"/>
    <n v="53731598.510000005"/>
    <n v="53129367.669999994"/>
    <n v="57091893.150000006"/>
    <n v="52909571.560000002"/>
    <n v="49918779.820000015"/>
    <n v="49323320.770000011"/>
    <n v="52127441.909999989"/>
    <n v="45558475.579999991"/>
    <n v="52352228.589999989"/>
    <n v="47530963.229999997"/>
    <n v="52668233.739999995"/>
    <n v="49147277.409999996"/>
  </r>
  <r>
    <x v="3"/>
    <x v="17"/>
    <x v="3"/>
    <n v="600613560.74000001"/>
    <n v="52511007.270000003"/>
    <n v="51690039.839999996"/>
    <n v="55854110.250000007"/>
    <n v="51674342.810000002"/>
    <n v="48667008.770000018"/>
    <n v="48101450.840000011"/>
    <n v="50932437.929999992"/>
    <n v="44338724.309999987"/>
    <n v="50996241.989999987"/>
    <n v="46361163.169999994"/>
    <n v="51412222.059999995"/>
    <n v="48074811.5"/>
  </r>
  <r>
    <x v="3"/>
    <x v="17"/>
    <x v="4"/>
    <n v="14875591.199999999"/>
    <n v="1220591.24"/>
    <n v="1439327.8300000003"/>
    <n v="1237782.9000000001"/>
    <n v="1235228.75"/>
    <n v="1251771.0499999998"/>
    <n v="1221869.93"/>
    <n v="1195003.9800000002"/>
    <n v="1219751.27"/>
    <n v="1355986.6"/>
    <n v="1169800.06"/>
    <n v="1256011.68"/>
    <n v="1072465.9100000001"/>
  </r>
  <r>
    <x v="0"/>
    <x v="4"/>
    <x v="1"/>
    <m/>
    <m/>
    <m/>
    <m/>
    <m/>
    <m/>
    <m/>
    <m/>
    <m/>
    <m/>
    <m/>
    <m/>
    <m/>
  </r>
  <r>
    <x v="4"/>
    <x v="17"/>
    <x v="5"/>
    <n v="0.97036575930358548"/>
    <n v="0.9627090420268245"/>
    <n v="0.9643201347544107"/>
    <n v="0.97156263005695476"/>
    <n v="0.96731388947941732"/>
    <n v="0.96710928718486178"/>
    <n v="0.98968512319653068"/>
    <n v="0.96606169311336454"/>
    <n v="0.96979618325388806"/>
    <n v="0.97400754846116744"/>
    <n v="0.96272068205770212"/>
    <n v="0.98041857435676649"/>
    <n v="0.96963484647780074"/>
  </r>
  <r>
    <x v="4"/>
    <x v="17"/>
    <x v="6"/>
    <n v="0.97595020765092244"/>
    <n v="0.96911411700892047"/>
    <n v="0.97078745381089249"/>
    <n v="0.97749806315399446"/>
    <n v="0.97274526231491754"/>
    <n v="0.97310044490445502"/>
    <n v="0.99733046221072752"/>
    <n v="0.97202213072683352"/>
    <n v="0.97223278234058397"/>
    <n v="0.97991587756107323"/>
    <n v="0.96905695704764128"/>
    <n v="0.9844647936856149"/>
    <n v="0.97377404011986035"/>
  </r>
  <r>
    <x v="4"/>
    <x v="17"/>
    <x v="7"/>
    <n v="0.7882534176867364"/>
    <n v="0.7495781826893706"/>
    <n v="0.77814979775713933"/>
    <n v="0.76260931200236315"/>
    <n v="0.78415090536437471"/>
    <n v="0.78032568921875023"/>
    <n v="0.7602551180058037"/>
    <n v="0.76589334598307213"/>
    <n v="0.88882303375115679"/>
    <n v="0.79397011447048427"/>
    <n v="0.76458845048354396"/>
    <n v="0.83922906088508797"/>
    <n v="0.81444797038847971"/>
  </r>
  <r>
    <x v="0"/>
    <x v="17"/>
    <x v="8"/>
    <m/>
    <m/>
    <m/>
    <m/>
    <m/>
    <m/>
    <m/>
    <m/>
    <m/>
    <m/>
    <m/>
    <m/>
    <m/>
  </r>
  <r>
    <x v="0"/>
    <x v="18"/>
    <x v="1"/>
    <m/>
    <m/>
    <m/>
    <m/>
    <m/>
    <m/>
    <m/>
    <m/>
    <m/>
    <m/>
    <m/>
    <m/>
    <m/>
  </r>
  <r>
    <x v="17"/>
    <x v="17"/>
    <x v="2"/>
    <n v="555194422.046"/>
    <n v="52553946.439999998"/>
    <n v="51805515.70000001"/>
    <n v="55446165.540000007"/>
    <n v="51310691.940000005"/>
    <n v="48247956.109999992"/>
    <n v="47375788.050000012"/>
    <n v="49886535.79999999"/>
    <n v="43205424.710000008"/>
    <n v="49183952.199999988"/>
    <n v="43637248.199999981"/>
    <n v="44720725.025999993"/>
    <n v="17820472.330000002"/>
  </r>
  <r>
    <x v="17"/>
    <x v="17"/>
    <x v="3"/>
    <n v="542598905.25600004"/>
    <n v="51441841.169999994"/>
    <n v="50495886.550000012"/>
    <n v="54322793.110000007"/>
    <n v="50193741.140000008"/>
    <n v="47122114.459999993"/>
    <n v="46281151.850000009"/>
    <n v="48817220.069999993"/>
    <n v="42136563.550000012"/>
    <n v="48029215.93999999"/>
    <n v="42664346.499999978"/>
    <n v="43713897.855999991"/>
    <n v="17380133.060000002"/>
  </r>
  <r>
    <x v="17"/>
    <x v="17"/>
    <x v="4"/>
    <n v="12595516.789999999"/>
    <n v="1112105.2699999998"/>
    <n v="1309629.1500000001"/>
    <n v="1123372.43"/>
    <n v="1116950.7999999998"/>
    <n v="1125841.6500000001"/>
    <n v="1094636.1999999997"/>
    <n v="1069315.73"/>
    <n v="1068861.1599999999"/>
    <n v="1154736.2599999998"/>
    <n v="972901.70000000007"/>
    <n v="1006827.1699999999"/>
    <n v="440339.27000000008"/>
  </r>
  <r>
    <x v="0"/>
    <x v="6"/>
    <x v="1"/>
    <m/>
    <m/>
    <m/>
    <m/>
    <m/>
    <m/>
    <m/>
    <m/>
    <m/>
    <m/>
    <m/>
    <m/>
    <m/>
  </r>
  <r>
    <x v="6"/>
    <x v="17"/>
    <x v="5"/>
    <n v="0.87530650249754605"/>
    <n v="0.94160905007442408"/>
    <n v="0.94029167053411966"/>
    <n v="0.94355642187380673"/>
    <n v="0.9380825345765017"/>
    <n v="0.93473932275431515"/>
    <n v="0.95060737802786377"/>
    <n v="0.92453167607411713"/>
    <n v="0.91970715539076076"/>
    <n v="0.91506210902937302"/>
    <n v="0.88385503880783056"/>
    <n v="0.83247578968825098"/>
    <n v="0.35158307565467739"/>
  </r>
  <r>
    <x v="6"/>
    <x v="17"/>
    <x v="6"/>
    <n v="0.88168091576772345"/>
    <n v="0.94938217860580132"/>
    <n v="0.94836013443858491"/>
    <n v="0.95069861130121858"/>
    <n v="0.94487363044601003"/>
    <n v="0.94221016875257257"/>
    <n v="0.95958857290478694"/>
    <n v="0.93165417162669362"/>
    <n v="0.9239451304928028"/>
    <n v="0.9229031287372983"/>
    <n v="0.89178482520192059"/>
    <n v="0.83705375316744435"/>
    <n v="0.3520413676017628"/>
  </r>
  <r>
    <x v="6"/>
    <x v="17"/>
    <x v="7"/>
    <n v="0.66743291233011104"/>
    <n v="0.68295578399028289"/>
    <n v="0.70803026035378902"/>
    <n v="0.69211997997768648"/>
    <n v="0.70906541081355368"/>
    <n v="0.70182415665182951"/>
    <n v="0.68108949485680881"/>
    <n v="0.68533813783785991"/>
    <n v="0.77887061260447021"/>
    <n v="0.67613210966496173"/>
    <n v="0.63589448206713695"/>
    <n v="0.67273149908342478"/>
    <n v="0.33440076872359026"/>
  </r>
  <r>
    <x v="0"/>
    <x v="17"/>
    <x v="8"/>
    <m/>
    <m/>
    <m/>
    <m/>
    <m/>
    <m/>
    <m/>
    <m/>
    <m/>
    <m/>
    <m/>
    <m/>
    <m/>
  </r>
  <r>
    <x v="0"/>
    <x v="19"/>
    <x v="1"/>
    <m/>
    <m/>
    <m/>
    <m/>
    <m/>
    <m/>
    <m/>
    <m/>
    <m/>
    <m/>
    <m/>
    <m/>
    <m/>
  </r>
  <r>
    <x v="18"/>
    <x v="17"/>
    <x v="2"/>
    <n v="51755825.094999991"/>
    <n v="674078.54999999993"/>
    <n v="765322.81"/>
    <n v="923542.40999999992"/>
    <n v="949747.00000000012"/>
    <n v="1034968.55"/>
    <n v="1237436.6700000002"/>
    <n v="1505110.7800000003"/>
    <n v="1658938.86"/>
    <n v="2376247.5199999996"/>
    <n v="3154451.7199999997"/>
    <n v="7041590.7050000001"/>
    <n v="30434389.519999996"/>
  </r>
  <r>
    <x v="18"/>
    <x v="17"/>
    <x v="3"/>
    <n v="50253965.674999997"/>
    <n v="621752.89999999991"/>
    <n v="693577.13000000012"/>
    <n v="868005.98999999987"/>
    <n v="890914.93000000017"/>
    <n v="972273.39"/>
    <n v="1171319.6900000002"/>
    <n v="1438757.3600000003"/>
    <n v="1576502.3800000001"/>
    <n v="2250712.5199999996"/>
    <n v="3026255.65"/>
    <n v="6865459.6349999998"/>
    <n v="29878434.099999994"/>
  </r>
  <r>
    <x v="18"/>
    <x v="17"/>
    <x v="4"/>
    <n v="1501859.42"/>
    <n v="52325.650000000009"/>
    <n v="71745.679999999993"/>
    <n v="55536.419999999991"/>
    <n v="58832.069999999992"/>
    <n v="62695.159999999996"/>
    <n v="66116.98"/>
    <n v="66353.42"/>
    <n v="82436.48000000001"/>
    <n v="125534.99999999999"/>
    <n v="128196.07"/>
    <n v="176131.07"/>
    <n v="555955.41999999993"/>
  </r>
  <r>
    <x v="0"/>
    <x v="11"/>
    <x v="1"/>
    <m/>
    <m/>
    <m/>
    <m/>
    <m/>
    <m/>
    <m/>
    <m/>
    <m/>
    <m/>
    <m/>
    <m/>
    <m/>
  </r>
  <r>
    <x v="10"/>
    <x v="17"/>
    <x v="5"/>
    <n v="8.1597019798634984E-2"/>
    <n v="1.2077465274005503E-2"/>
    <n v="1.3890927515904771E-2"/>
    <n v="1.5716404612319958E-2"/>
    <n v="1.7363653446892665E-2"/>
    <n v="2.0051125052704656E-2"/>
    <n v="2.4829485202499568E-2"/>
    <n v="2.7893750684340409E-2"/>
    <n v="3.5313573472283345E-2"/>
    <n v="4.4209828002130691E-2"/>
    <n v="6.3892160078921498E-2"/>
    <n v="0.13107913119472608"/>
    <n v="0.60044515515454233"/>
  </r>
  <r>
    <x v="10"/>
    <x v="17"/>
    <x v="6"/>
    <n v="8.1658776027918989E-2"/>
    <n v="1.1474727757231146E-2"/>
    <n v="1.3026029349915985E-2"/>
    <n v="1.5190899474243532E-2"/>
    <n v="1.6771055617864888E-2"/>
    <n v="1.9440678445004057E-2"/>
    <n v="2.4286020222341925E-2"/>
    <n v="2.745802187180154E-2"/>
    <n v="3.4568592559354877E-2"/>
    <n v="4.3248460045467257E-2"/>
    <n v="6.3255835076521702E-2"/>
    <n v="0.13146296799308566"/>
    <n v="0.60519932534757825"/>
  </r>
  <r>
    <x v="10"/>
    <x v="17"/>
    <x v="7"/>
    <n v="7.9583110666554199E-2"/>
    <n v="3.2133743344774514E-2"/>
    <n v="3.8788165710620923E-2"/>
    <n v="3.4216493899919175E-2"/>
    <n v="3.7347917100342957E-2"/>
    <n v="3.9082741159159912E-2"/>
    <n v="4.1138398775463249E-2"/>
    <n v="4.2526756154586273E-2"/>
    <n v="6.0070806276239064E-2"/>
    <n v="7.3504441946588728E-2"/>
    <n v="8.3789732853475768E-2"/>
    <n v="0.11768546011354425"/>
    <n v="0.42220154433204748"/>
  </r>
  <r>
    <x v="0"/>
    <x v="17"/>
    <x v="8"/>
    <n v="0.65438071297205536"/>
    <n v="0.20683796529084081"/>
    <n v="0.23264639356293829"/>
    <n v="0.27844451280501969"/>
    <n v="0.28043223875735351"/>
    <n v="0.30724665907494025"/>
    <n v="0.50269623703124311"/>
    <n v="0.36960872102757625"/>
    <n v="0.43980971958514747"/>
    <n v="0.52049594706112068"/>
    <n v="0.55010703368532465"/>
    <n v="0.78244888276624858"/>
    <n v="0.92601709272284161"/>
  </r>
  <r>
    <x v="0"/>
    <x v="20"/>
    <x v="1"/>
    <m/>
    <m/>
    <m/>
    <m/>
    <m/>
    <m/>
    <m/>
    <m/>
    <m/>
    <m/>
    <m/>
    <m/>
    <m/>
  </r>
  <r>
    <x v="19"/>
    <x v="17"/>
    <x v="2"/>
    <n v="5611224.9100000001"/>
    <n v="319213.37"/>
    <n v="378232.35"/>
    <n v="500956.88999999996"/>
    <n v="432996.64999999997"/>
    <n v="418663.73"/>
    <n v="455509.43000000005"/>
    <n v="490469.77999999997"/>
    <n v="443592.7"/>
    <n v="500045.90000000008"/>
    <n v="485500.96"/>
    <n v="594626.44999999995"/>
    <n v="591416.69999999995"/>
  </r>
  <r>
    <x v="19"/>
    <x v="17"/>
    <x v="3"/>
    <n v="5093571.7799999993"/>
    <n v="282027.58"/>
    <n v="340097.13999999996"/>
    <n v="462028.33999999997"/>
    <n v="394091.31999999995"/>
    <n v="376311.44999999995"/>
    <n v="415458.07000000007"/>
    <n v="451107.35"/>
    <n v="399610.33"/>
    <n v="449575.88000000006"/>
    <n v="439137.75"/>
    <n v="545160.1399999999"/>
    <n v="538966.42999999993"/>
  </r>
  <r>
    <x v="19"/>
    <x v="17"/>
    <x v="4"/>
    <n v="517653.13"/>
    <n v="37185.79"/>
    <n v="38135.21"/>
    <n v="38928.549999999996"/>
    <n v="38905.329999999994"/>
    <n v="42352.28"/>
    <n v="40051.360000000001"/>
    <n v="39362.429999999993"/>
    <n v="43982.369999999995"/>
    <n v="50470.02"/>
    <n v="46363.210000000006"/>
    <n v="49466.310000000005"/>
    <n v="52450.270000000004"/>
  </r>
  <r>
    <x v="0"/>
    <x v="16"/>
    <x v="1"/>
    <m/>
    <m/>
    <m/>
    <m/>
    <m/>
    <m/>
    <m/>
    <m/>
    <m/>
    <m/>
    <m/>
    <m/>
    <m/>
  </r>
  <r>
    <x v="15"/>
    <x v="17"/>
    <x v="5"/>
    <n v="8.84652556954592E-3"/>
    <n v="5.7193458999300157E-3"/>
    <n v="6.8650745664046303E-3"/>
    <n v="8.5250456192579854E-3"/>
    <n v="7.9162174497687029E-3"/>
    <n v="8.1110472441522762E-3"/>
    <n v="9.1399139252791115E-3"/>
    <n v="9.0897241208539384E-3"/>
    <n v="9.4426888060350472E-3"/>
    <n v="9.303299865062311E-3"/>
    <n v="9.8336280939465646E-3"/>
    <n v="1.1068964629832773E-2"/>
    <n v="1.1668158875311899E-2"/>
  </r>
  <r>
    <x v="15"/>
    <x v="17"/>
    <x v="6"/>
    <n v="8.2766570076292512E-3"/>
    <n v="5.2049450843425554E-3"/>
    <n v="6.3873434342658969E-3"/>
    <n v="8.0859189314944849E-3"/>
    <n v="7.4185842258113087E-3"/>
    <n v="7.5243753144609059E-3"/>
    <n v="8.6140642692987997E-3"/>
    <n v="8.6091761037666772E-3"/>
    <n v="8.7624140981502011E-3"/>
    <n v="8.6388040724036091E-3"/>
    <n v="9.1790080887167672E-3"/>
    <n v="1.0438976244294252E-2"/>
    <n v="1.0916975057303716E-2"/>
  </r>
  <r>
    <x v="15"/>
    <x v="17"/>
    <x v="7"/>
    <n v="2.7430294595534227E-2"/>
    <n v="2.2836192802816256E-2"/>
    <n v="2.0617197368389684E-2"/>
    <n v="2.3984234014502531E-2"/>
    <n v="2.4697975774122617E-2"/>
    <n v="2.640145103290693E-2"/>
    <n v="2.4920206869394786E-2"/>
    <n v="2.5227885198109923E-2"/>
    <n v="3.2049602649699117E-2"/>
    <n v="2.9551684033402414E-2"/>
    <n v="3.0303276692722304E-2"/>
    <n v="3.3051893981392466E-2"/>
    <n v="3.9831583968788116E-2"/>
  </r>
  <r>
    <x v="0"/>
    <x v="17"/>
    <x v="8"/>
    <n v="0.20527258933650627"/>
    <n v="0.1234920227436628"/>
    <n v="0.14983552698819708"/>
    <n v="0.2093208264588754"/>
    <n v="0.17767766883617842"/>
    <n v="0.17941003285167892"/>
    <n v="0.37209880851118671"/>
    <n v="0.19106265178048348"/>
    <n v="0.20993423342239834"/>
    <n v="0.22842480557591316"/>
    <n v="0.18819331948605117"/>
    <n v="0.30371630129518995"/>
    <n v="0.24322969680164352"/>
  </r>
  <r>
    <x v="0"/>
    <x v="21"/>
    <x v="1"/>
    <m/>
    <m/>
    <m/>
    <m/>
    <m/>
    <m/>
    <m/>
    <m/>
    <m/>
    <m/>
    <m/>
    <m/>
    <m/>
  </r>
  <r>
    <x v="20"/>
    <x v="17"/>
    <x v="2"/>
    <n v="2922835.44"/>
    <n v="184360.15000000002"/>
    <n v="180296.81"/>
    <n v="221228.31"/>
    <n v="216135.96999999997"/>
    <n v="212346.98"/>
    <n v="254586.62"/>
    <n v="245325.55"/>
    <n v="250519.31"/>
    <n v="291982.96999999997"/>
    <n v="253762.34999999998"/>
    <n v="311291.55999999994"/>
    <n v="300998.85999999993"/>
  </r>
  <r>
    <x v="20"/>
    <x v="17"/>
    <x v="3"/>
    <n v="2662273.58"/>
    <n v="165385.62000000002"/>
    <n v="160479.01999999999"/>
    <n v="201282.81"/>
    <n v="195595.41999999998"/>
    <n v="191465.02000000002"/>
    <n v="233521.22999999998"/>
    <n v="225353.15"/>
    <n v="226048.05"/>
    <n v="266737.64999999997"/>
    <n v="231423.26999999996"/>
    <n v="287704.42999999993"/>
    <n v="277277.90999999992"/>
  </r>
  <r>
    <x v="20"/>
    <x v="17"/>
    <x v="4"/>
    <n v="260561.86000000004"/>
    <n v="18974.530000000002"/>
    <n v="19817.79"/>
    <n v="19945.500000000004"/>
    <n v="20540.55"/>
    <n v="20881.960000000003"/>
    <n v="21065.39"/>
    <n v="19972.400000000001"/>
    <n v="24471.26"/>
    <n v="25245.32"/>
    <n v="22339.08"/>
    <n v="23587.13"/>
    <n v="23720.95"/>
  </r>
  <r>
    <x v="0"/>
    <x v="22"/>
    <x v="1"/>
    <m/>
    <m/>
    <m/>
    <m/>
    <m/>
    <m/>
    <m/>
    <m/>
    <m/>
    <m/>
    <m/>
    <m/>
    <m/>
  </r>
  <r>
    <x v="21"/>
    <x v="17"/>
    <x v="5"/>
    <n v="4.608073793202311E-3"/>
    <n v="3.3031807784648336E-3"/>
    <n v="3.2724621379818198E-3"/>
    <n v="3.7647579515701396E-3"/>
    <n v="3.9514840062542852E-3"/>
    <n v="4.113937424034938E-3"/>
    <n v="5.1083460408882014E-3"/>
    <n v="4.5465422340531542E-3"/>
    <n v="5.3327655848092719E-3"/>
    <n v="5.4323115646013539E-3"/>
    <n v="5.1398550770031448E-3"/>
    <n v="5.7946888625715629E-3"/>
    <n v="5.9384567932690493E-3"/>
  </r>
  <r>
    <x v="21"/>
    <x v="17"/>
    <x v="6"/>
    <n v="4.3259869957370497E-3"/>
    <n v="3.0522655615452428E-3"/>
    <n v="3.0139465881260444E-3"/>
    <n v="3.5226334470379187E-3"/>
    <n v="3.6819920252314561E-3"/>
    <n v="3.8283572558601765E-3"/>
    <n v="4.841804814299808E-3"/>
    <n v="4.3007611245716735E-3"/>
    <n v="4.9566451902766416E-3"/>
    <n v="5.1254847059040796E-3"/>
    <n v="4.8372886804818856E-3"/>
    <n v="5.509096299938984E-3"/>
    <n v="5.6163721132154818E-3"/>
  </r>
  <r>
    <x v="21"/>
    <x v="17"/>
    <x v="7"/>
    <n v="1.3807100094536949E-2"/>
    <n v="1.1652462551496719E-2"/>
    <n v="1.0714174324339616E-2"/>
    <n v="1.2288604110254824E-2"/>
    <n v="1.3039601676355254E-2"/>
    <n v="1.3017340374853994E-2"/>
    <n v="1.3107017504136695E-2"/>
    <n v="1.2800566792515879E-2"/>
    <n v="1.7832012220748358E-2"/>
    <n v="1.4781878825531169E-2"/>
    <n v="1.4600958870208919E-2"/>
    <n v="1.5760207706726492E-2"/>
    <n v="1.8014073364053692E-2"/>
  </r>
  <r>
    <x v="0"/>
    <x v="17"/>
    <x v="8"/>
    <n v="0.13454248855989309"/>
    <n v="8.137087964038528E-2"/>
    <n v="8.4011979714517973E-2"/>
    <n v="0.11691022294833071"/>
    <n v="0.10785325994477697"/>
    <n v="0.11089226990978536"/>
    <n v="0.33121132284988369"/>
    <n v="0.11813849704321799"/>
    <n v="0.15006410957446403"/>
    <n v="0.17286722406533381"/>
    <n v="0.12116820558157579"/>
    <n v="0.22835209328428571"/>
    <n v="0.16357758199984801"/>
  </r>
  <r>
    <x v="0"/>
    <x v="7"/>
    <x v="9"/>
    <m/>
    <m/>
    <m/>
    <m/>
    <m/>
    <m/>
    <m/>
    <m/>
    <m/>
    <m/>
    <m/>
    <m/>
    <m/>
  </r>
  <r>
    <x v="0"/>
    <x v="0"/>
    <x v="0"/>
    <s v="All FY16 Billings"/>
    <s v="Jul FY16 Billings"/>
    <s v="Aug FY16 Billings"/>
    <s v="Sept FY16 Billings"/>
    <s v="Oct FY16 Billings"/>
    <s v="Nov FY16 Billings"/>
    <s v="Dec FY16 Billings"/>
    <s v="Jan FY16 Billings"/>
    <s v="Feb FY16 Billings"/>
    <s v="Mar FY16 Billings"/>
    <s v="Apr FY16 Billings"/>
    <s v="May FY16 Billings"/>
    <s v="Jun FY16 Billings"/>
  </r>
  <r>
    <x v="22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23"/>
    <x v="2"/>
    <n v="608703110.20000005"/>
    <n v="52357813.330000006"/>
    <n v="55502860.799999997"/>
    <n v="53317898.890000008"/>
    <n v="50495040.810000002"/>
    <n v="49456961.290000014"/>
    <n v="51873334.029999986"/>
    <n v="47114010.999999985"/>
    <n v="50323590.560000002"/>
    <n v="50902814.75"/>
    <n v="48402492.589999989"/>
    <n v="48670389.430000007"/>
    <n v="50285902.719999991"/>
  </r>
  <r>
    <x v="2"/>
    <x v="23"/>
    <x v="3"/>
    <n v="589666345.17999995"/>
    <n v="50700734.420000002"/>
    <n v="53842048.189999998"/>
    <n v="51622238.850000009"/>
    <n v="49007880.150000006"/>
    <n v="47956177.800000012"/>
    <n v="50277844.939999983"/>
    <n v="45590014.069999985"/>
    <n v="48795056.18"/>
    <n v="49419350.259999998"/>
    <n v="46813916.399999991"/>
    <n v="46995140.670000009"/>
    <n v="48645943.249999993"/>
  </r>
  <r>
    <x v="2"/>
    <x v="23"/>
    <x v="4"/>
    <n v="19036765.019999996"/>
    <n v="1657078.9100000004"/>
    <n v="1660812.6100000006"/>
    <n v="1695660.04"/>
    <n v="1487160.66"/>
    <n v="1500783.49"/>
    <n v="1595489.09"/>
    <n v="1523996.9299999997"/>
    <n v="1528534.3799999997"/>
    <n v="1483464.49"/>
    <n v="1588576.19"/>
    <n v="1675248.7599999998"/>
    <n v="1639959.47"/>
  </r>
  <r>
    <x v="0"/>
    <x v="3"/>
    <x v="1"/>
    <m/>
    <m/>
    <m/>
    <m/>
    <m/>
    <m/>
    <m/>
    <m/>
    <m/>
    <m/>
    <m/>
    <m/>
    <m/>
  </r>
  <r>
    <x v="3"/>
    <x v="23"/>
    <x v="2"/>
    <n v="590779315.63000011"/>
    <n v="51008533.059999995"/>
    <n v="53559436.140000008"/>
    <n v="51412636.080000013"/>
    <n v="50204081.430000015"/>
    <n v="47710897.630000003"/>
    <n v="50859904.019999996"/>
    <n v="44892389.489999995"/>
    <n v="48680900.32"/>
    <n v="49743466.730000004"/>
    <n v="47267570.310000002"/>
    <n v="46963072.490000017"/>
    <n v="48476427.930000007"/>
  </r>
  <r>
    <x v="3"/>
    <x v="23"/>
    <x v="3"/>
    <n v="575778253.68000007"/>
    <n v="49787434.859999992"/>
    <n v="52324786.88000001"/>
    <n v="50158663.100000016"/>
    <n v="49018544.640000015"/>
    <n v="46517237.700000003"/>
    <n v="49572832.829999998"/>
    <n v="43719869.319999993"/>
    <n v="47404329.730000004"/>
    <n v="48407673.920000002"/>
    <n v="45967018.82"/>
    <n v="45681289.540000014"/>
    <n v="47218572.340000011"/>
  </r>
  <r>
    <x v="3"/>
    <x v="23"/>
    <x v="4"/>
    <n v="15001061.949999999"/>
    <n v="1221098.2"/>
    <n v="1234649.26"/>
    <n v="1253972.98"/>
    <n v="1185536.7899999998"/>
    <n v="1193659.93"/>
    <n v="1287071.1899999997"/>
    <n v="1172520.17"/>
    <n v="1276570.5899999999"/>
    <n v="1335792.8099999998"/>
    <n v="1300551.49"/>
    <n v="1281782.9499999997"/>
    <n v="1257855.5899999996"/>
  </r>
  <r>
    <x v="0"/>
    <x v="4"/>
    <x v="1"/>
    <m/>
    <m/>
    <m/>
    <m/>
    <m/>
    <m/>
    <m/>
    <m/>
    <m/>
    <m/>
    <m/>
    <m/>
    <m/>
  </r>
  <r>
    <x v="4"/>
    <x v="23"/>
    <x v="5"/>
    <n v="0.97055412684829101"/>
    <n v="0.9742296290814173"/>
    <n v="0.96498514433331717"/>
    <n v="0.96426598103704841"/>
    <n v="0.99423786226661759"/>
    <n v="0.96469529031996837"/>
    <n v="0.9804633723867856"/>
    <n v="0.95284584218482282"/>
    <n v="0.96735745161026521"/>
    <n v="0.9772242846354583"/>
    <n v="0.97655240010853361"/>
    <n v="0.96492082845452609"/>
    <n v="0.96401626117611072"/>
  </r>
  <r>
    <x v="4"/>
    <x v="23"/>
    <x v="6"/>
    <n v="0.97644754255771471"/>
    <n v="0.98198646290930769"/>
    <n v="0.97182014130209504"/>
    <n v="0.97164834802588207"/>
    <n v="1.0002176076575311"/>
    <n v="0.96999468752490925"/>
    <n v="0.98597767842195061"/>
    <n v="0.95897907056732801"/>
    <n v="0.97149861976037599"/>
    <n v="0.97952874057069816"/>
    <n v="0.98190927730199495"/>
    <n v="0.97204283014650683"/>
    <n v="0.97065796622208611"/>
  </r>
  <r>
    <x v="4"/>
    <x v="23"/>
    <x v="7"/>
    <n v="0.78800478622496561"/>
    <n v="0.73689803945425847"/>
    <n v="0.74340070190098062"/>
    <n v="0.73951909605654209"/>
    <n v="0.79718138186899046"/>
    <n v="0.79535785005204174"/>
    <n v="0.80669382076439"/>
    <n v="0.76937174013861054"/>
    <n v="0.8351598804077931"/>
    <n v="0.90045486023059429"/>
    <n v="0.81869003085083381"/>
    <n v="0.76512992016779635"/>
    <n v="0.76700407114329461"/>
  </r>
  <r>
    <x v="0"/>
    <x v="23"/>
    <x v="8"/>
    <m/>
    <m/>
    <m/>
    <m/>
    <m/>
    <m/>
    <m/>
    <m/>
    <m/>
    <m/>
    <m/>
    <m/>
    <m/>
  </r>
  <r>
    <x v="0"/>
    <x v="24"/>
    <x v="1"/>
    <m/>
    <m/>
    <m/>
    <m/>
    <m/>
    <m/>
    <m/>
    <m/>
    <m/>
    <m/>
    <m/>
    <m/>
    <m/>
  </r>
  <r>
    <x v="23"/>
    <x v="23"/>
    <x v="2"/>
    <n v="529365914.68600011"/>
    <n v="49570820.039999999"/>
    <n v="51979503.659999996"/>
    <n v="49824491.720000006"/>
    <n v="48384199.200000003"/>
    <n v="45863139.670000002"/>
    <n v="48478673.359999999"/>
    <n v="42703061.460000016"/>
    <n v="45949124.500000007"/>
    <n v="46264362.170000002"/>
    <n v="42846745.230000012"/>
    <n v="39146718.176000006"/>
    <n v="18355075.5"/>
  </r>
  <r>
    <x v="23"/>
    <x v="23"/>
    <x v="3"/>
    <n v="517058758.26600003"/>
    <n v="48488646.409999996"/>
    <n v="50884375.43"/>
    <n v="48715020.260000005"/>
    <n v="47353010.980000004"/>
    <n v="44830206.060000002"/>
    <n v="47377502.939999998"/>
    <n v="41696439.180000015"/>
    <n v="44861912.830000006"/>
    <n v="45143210.390000001"/>
    <n v="41795508.800000012"/>
    <n v="38167599.206000008"/>
    <n v="17745325.780000001"/>
  </r>
  <r>
    <x v="23"/>
    <x v="23"/>
    <x v="4"/>
    <n v="12307156.420000002"/>
    <n v="1082173.6299999997"/>
    <n v="1095128.23"/>
    <n v="1109471.46"/>
    <n v="1031188.2199999999"/>
    <n v="1032933.61"/>
    <n v="1101170.4200000004"/>
    <n v="1006622.2800000001"/>
    <n v="1087211.6700000002"/>
    <n v="1121151.78"/>
    <n v="1051236.4300000002"/>
    <n v="979118.97"/>
    <n v="609749.72000000009"/>
  </r>
  <r>
    <x v="0"/>
    <x v="6"/>
    <x v="1"/>
    <m/>
    <m/>
    <m/>
    <m/>
    <m/>
    <m/>
    <m/>
    <m/>
    <m/>
    <m/>
    <m/>
    <m/>
    <m/>
  </r>
  <r>
    <x v="6"/>
    <x v="23"/>
    <x v="5"/>
    <n v="0.86966191861918973"/>
    <n v="0.94677025046034313"/>
    <n v="0.93651935973721911"/>
    <n v="0.93447965424880608"/>
    <n v="0.95819705111354281"/>
    <n v="0.92733436251922197"/>
    <n v="0.93455865651440972"/>
    <n v="0.90637711698967915"/>
    <n v="0.91307325229934877"/>
    <n v="0.9088763047234043"/>
    <n v="0.88521774266749642"/>
    <n v="0.80432309324959517"/>
    <n v="0.36501433815763473"/>
  </r>
  <r>
    <x v="6"/>
    <x v="23"/>
    <x v="6"/>
    <n v="0.87686665941255992"/>
    <n v="0.95636970479213812"/>
    <n v="0.94506760312009597"/>
    <n v="0.94368282634064793"/>
    <n v="0.96623259025008035"/>
    <n v="0.93481607827386093"/>
    <n v="0.94231371683768139"/>
    <n v="0.91459588312428064"/>
    <n v="0.91939463425370327"/>
    <n v="0.91347235753803302"/>
    <n v="0.8928009449771227"/>
    <n v="0.81216054813013505"/>
    <n v="0.36478531598829678"/>
  </r>
  <r>
    <x v="6"/>
    <x v="23"/>
    <x v="7"/>
    <n v="0.64649410795742457"/>
    <n v="0.65306101204317391"/>
    <n v="0.65939301243624326"/>
    <n v="0.65430064625454043"/>
    <n v="0.69339396054223212"/>
    <n v="0.6882629085958295"/>
    <n v="0.69017734242231665"/>
    <n v="0.66051463765087792"/>
    <n v="0.71127721052633464"/>
    <n v="0.75576583568913069"/>
    <n v="0.66174756780157973"/>
    <n v="0.58446183837199206"/>
    <n v="0.37180779839638362"/>
  </r>
  <r>
    <x v="0"/>
    <x v="23"/>
    <x v="8"/>
    <m/>
    <m/>
    <m/>
    <m/>
    <m/>
    <m/>
    <m/>
    <m/>
    <m/>
    <m/>
    <m/>
    <m/>
    <m/>
  </r>
  <r>
    <x v="0"/>
    <x v="25"/>
    <x v="1"/>
    <m/>
    <m/>
    <m/>
    <m/>
    <m/>
    <m/>
    <m/>
    <m/>
    <m/>
    <m/>
    <m/>
    <m/>
    <m/>
  </r>
  <r>
    <x v="24"/>
    <x v="23"/>
    <x v="2"/>
    <n v="50557219.635000005"/>
    <n v="711917.25"/>
    <n v="798179.49"/>
    <n v="829920.87999999989"/>
    <n v="980579.3899999999"/>
    <n v="1041827.4899999999"/>
    <n v="1399983.5900000003"/>
    <n v="1321138.6200000003"/>
    <n v="1753524.78"/>
    <n v="2458132.1300000004"/>
    <n v="3418259.92"/>
    <n v="6788467.4750000006"/>
    <n v="29055288.620000001"/>
  </r>
  <r>
    <x v="24"/>
    <x v="23"/>
    <x v="3"/>
    <n v="49006596.565000005"/>
    <n v="660569.11"/>
    <n v="745266.79999999993"/>
    <n v="773261.82999999984"/>
    <n v="914779.16999999993"/>
    <n v="971878.68999999983"/>
    <n v="1314357.5200000003"/>
    <n v="1242271.3700000003"/>
    <n v="1660717.82"/>
    <n v="2349656.5700000003"/>
    <n v="3270011.2199999997"/>
    <n v="6589343.1550000003"/>
    <n v="28514483.310000002"/>
  </r>
  <r>
    <x v="24"/>
    <x v="23"/>
    <x v="4"/>
    <n v="1550623.0699999998"/>
    <n v="51348.140000000014"/>
    <n v="52912.69000000001"/>
    <n v="56659.05"/>
    <n v="65800.220000000016"/>
    <n v="69948.800000000003"/>
    <n v="85626.069999999992"/>
    <n v="78867.25"/>
    <n v="92806.959999999992"/>
    <n v="108475.56000000001"/>
    <n v="148248.69999999998"/>
    <n v="199124.32"/>
    <n v="540805.30999999994"/>
  </r>
  <r>
    <x v="0"/>
    <x v="11"/>
    <x v="1"/>
    <m/>
    <m/>
    <m/>
    <m/>
    <m/>
    <m/>
    <m/>
    <m/>
    <m/>
    <m/>
    <m/>
    <m/>
    <m/>
  </r>
  <r>
    <x v="10"/>
    <x v="23"/>
    <x v="5"/>
    <n v="8.3057271743508174E-2"/>
    <n v="1.35971539818315E-2"/>
    <n v="1.4380871156825127E-2"/>
    <n v="1.556552109662474E-2"/>
    <n v="1.9419320675265334E-2"/>
    <n v="2.1065335653985134E-2"/>
    <n v="2.6988502207904077E-2"/>
    <n v="2.8041310683567161E-2"/>
    <n v="3.4844985433010803E-2"/>
    <n v="4.8290691626242541E-2"/>
    <n v="7.0621567962518866E-2"/>
    <n v="0.1394783882870608"/>
    <n v="0.57780186987562954"/>
  </r>
  <r>
    <x v="10"/>
    <x v="23"/>
    <x v="6"/>
    <n v="8.3109027614659589E-2"/>
    <n v="1.3028787798770508E-2"/>
    <n v="1.3841724545286099E-2"/>
    <n v="1.4979238545753226E-2"/>
    <n v="1.8665960804672751E-2"/>
    <n v="2.0265974783336457E-2"/>
    <n v="2.6141882603928503E-2"/>
    <n v="2.7248760399428425E-2"/>
    <n v="3.4034550833875077E-2"/>
    <n v="4.7545274424658134E-2"/>
    <n v="6.9851263715248579E-2"/>
    <n v="0.14021328718367679"/>
    <n v="0.5861636429467324"/>
  </r>
  <r>
    <x v="10"/>
    <x v="23"/>
    <x v="7"/>
    <n v="8.1454126705399671E-2"/>
    <n v="3.0987142308147534E-2"/>
    <n v="3.1859518455847946E-2"/>
    <n v="3.3414156531046166E-2"/>
    <n v="4.4245535650465649E-2"/>
    <n v="4.6608188633525012E-2"/>
    <n v="5.366759982044126E-2"/>
    <n v="5.1750268289582457E-2"/>
    <n v="6.0716305249215272E-2"/>
    <n v="7.312312544805169E-2"/>
    <n v="9.3321743667831247E-2"/>
    <n v="0.11886253836116854"/>
    <n v="0.32976748504644443"/>
  </r>
  <r>
    <x v="0"/>
    <x v="23"/>
    <x v="8"/>
    <n v="0.63724485479296555"/>
    <n v="0.25544275709397146"/>
    <n v="0.22653947876541403"/>
    <n v="0.23756774965341343"/>
    <n v="0.46454427719946273"/>
    <n v="0.2898940459933001"/>
    <n v="0.41240752054313745"/>
    <n v="0.29951342857574598"/>
    <n v="0.40085458566799398"/>
    <n v="0.52994659050713011"/>
    <n v="0.61526554368016007"/>
    <n v="0.71279943353239983"/>
    <n v="0.90994475087701809"/>
  </r>
  <r>
    <x v="0"/>
    <x v="26"/>
    <x v="1"/>
    <m/>
    <m/>
    <m/>
    <m/>
    <m/>
    <m/>
    <m/>
    <m/>
    <m/>
    <m/>
    <m/>
    <m/>
    <m/>
  </r>
  <r>
    <x v="25"/>
    <x v="23"/>
    <x v="2"/>
    <n v="5832065.6499999994"/>
    <n v="372272.69000000006"/>
    <n v="392283.61999999994"/>
    <n v="394116.88"/>
    <n v="441022.47000000003"/>
    <n v="432144.77"/>
    <n v="532932.84"/>
    <n v="483336.83"/>
    <n v="555044.71999999986"/>
    <n v="557208.07000000007"/>
    <n v="535123.71"/>
    <n v="550137.17000000016"/>
    <n v="586441.87999999989"/>
  </r>
  <r>
    <x v="25"/>
    <x v="23"/>
    <x v="3"/>
    <n v="5312569.6999999993"/>
    <n v="332751.65000000008"/>
    <n v="354247.39999999997"/>
    <n v="355546.3"/>
    <n v="401626.42000000004"/>
    <n v="390730"/>
    <n v="488407.55"/>
    <n v="443455.26"/>
    <n v="510357.27999999985"/>
    <n v="509554.99000000005"/>
    <n v="488048.94999999995"/>
    <n v="501538.64000000013"/>
    <n v="536305.25999999989"/>
  </r>
  <r>
    <x v="25"/>
    <x v="23"/>
    <x v="4"/>
    <n v="519495.94999999995"/>
    <n v="39521.039999999994"/>
    <n v="38036.219999999994"/>
    <n v="38570.579999999994"/>
    <n v="39396.049999999996"/>
    <n v="41414.769999999997"/>
    <n v="44525.29"/>
    <n v="39881.57"/>
    <n v="44687.44"/>
    <n v="47653.08"/>
    <n v="47074.759999999995"/>
    <n v="48598.53"/>
    <n v="50136.619999999995"/>
  </r>
  <r>
    <x v="0"/>
    <x v="16"/>
    <x v="1"/>
    <m/>
    <m/>
    <m/>
    <m/>
    <m/>
    <m/>
    <m/>
    <m/>
    <m/>
    <m/>
    <m/>
    <m/>
    <m/>
  </r>
  <r>
    <x v="15"/>
    <x v="23"/>
    <x v="5"/>
    <n v="9.5811333181520502E-3"/>
    <n v="7.1101649653251484E-3"/>
    <n v="7.0678090164318155E-3"/>
    <n v="7.391830664841113E-3"/>
    <n v="8.7339759098216292E-3"/>
    <n v="8.7377946143120163E-3"/>
    <n v="1.027373408641496E-2"/>
    <n v="1.0258876706549144E-2"/>
    <n v="1.102951347118662E-2"/>
    <n v="1.0946508021936058E-2"/>
    <n v="1.1055705633444116E-2"/>
    <n v="1.1303323775356939E-2"/>
    <n v="1.1662152776005689E-2"/>
  </r>
  <r>
    <x v="15"/>
    <x v="23"/>
    <x v="6"/>
    <n v="9.0094504178940358E-3"/>
    <n v="6.5630538454042389E-3"/>
    <n v="6.5793819497712534E-3"/>
    <n v="6.8874637737646269E-3"/>
    <n v="8.1951396136851675E-3"/>
    <n v="8.1476468293517727E-3"/>
    <n v="9.7141703385029803E-3"/>
    <n v="9.7270261711064256E-3"/>
    <n v="1.0459200582070113E-2"/>
    <n v="1.0310839525796714E-2"/>
    <n v="1.0425296312102613E-2"/>
    <n v="1.0672138285994412E-2"/>
    <n v="1.1024665659042391E-2"/>
  </r>
  <r>
    <x v="15"/>
    <x v="23"/>
    <x v="7"/>
    <n v="2.7289087691854067E-2"/>
    <n v="2.3849823784191416E-2"/>
    <n v="2.290217437595201E-2"/>
    <n v="2.2746646786581108E-2"/>
    <n v="2.6490782777968319E-2"/>
    <n v="2.7595432836218098E-2"/>
    <n v="2.7906984935885708E-2"/>
    <n v="2.6169061902244127E-2"/>
    <n v="2.9235482423365586E-2"/>
    <n v="3.2122831602123487E-2"/>
    <n v="2.9633303266367095E-2"/>
    <n v="2.9009739425206325E-2"/>
    <n v="3.0571865291280642E-2"/>
  </r>
  <r>
    <x v="0"/>
    <x v="23"/>
    <x v="8"/>
    <n v="0.20264317366073678"/>
    <n v="0.17940195097621525"/>
    <n v="0.1439479073960554"/>
    <n v="0.14797030549010248"/>
    <n v="0.39019482576352965"/>
    <n v="0.16933611442123414"/>
    <n v="0.26717750223510039"/>
    <n v="0.15642925813726"/>
    <n v="0.21177304666665442"/>
    <n v="0.25556246559995371"/>
    <n v="0.25035174475692157"/>
    <n v="0.20113205978427398"/>
    <n v="0.20394157810992414"/>
  </r>
  <r>
    <x v="0"/>
    <x v="27"/>
    <x v="1"/>
    <m/>
    <m/>
    <m/>
    <m/>
    <m/>
    <m/>
    <m/>
    <m/>
    <m/>
    <m/>
    <m/>
    <m/>
    <m/>
  </r>
  <r>
    <x v="26"/>
    <x v="23"/>
    <x v="2"/>
    <n v="3122074.58"/>
    <n v="213744.27"/>
    <n v="236511.39999999997"/>
    <n v="225354.23999999996"/>
    <n v="246640.68999999997"/>
    <n v="226650.97000000003"/>
    <n v="275976.98999999993"/>
    <n v="238539.59"/>
    <n v="263311.72000000003"/>
    <n v="290687.90999999997"/>
    <n v="284404.95"/>
    <n v="305812.99000000005"/>
    <n v="314438.86000000004"/>
  </r>
  <r>
    <x v="26"/>
    <x v="23"/>
    <x v="3"/>
    <n v="2698037.5200000005"/>
    <n v="180524.41999999998"/>
    <n v="203032.14999999997"/>
    <n v="191659.00999999995"/>
    <n v="213325.18"/>
    <n v="193550.27000000002"/>
    <n v="237821.97999999992"/>
    <n v="206563.34"/>
    <n v="228071.91000000003"/>
    <n v="250568.56"/>
    <n v="248002.26"/>
    <n v="268834.93000000005"/>
    <n v="276083.51000000007"/>
  </r>
  <r>
    <x v="26"/>
    <x v="23"/>
    <x v="4"/>
    <n v="424037.05999999994"/>
    <n v="33219.85"/>
    <n v="33479.249999999993"/>
    <n v="33695.229999999996"/>
    <n v="33315.509999999995"/>
    <n v="33100.699999999997"/>
    <n v="38155.01"/>
    <n v="31976.25"/>
    <n v="35239.81"/>
    <n v="40119.349999999991"/>
    <n v="36402.689999999995"/>
    <n v="36978.05999999999"/>
    <n v="38355.349999999991"/>
  </r>
  <r>
    <x v="0"/>
    <x v="22"/>
    <x v="1"/>
    <m/>
    <m/>
    <m/>
    <m/>
    <m/>
    <m/>
    <m/>
    <m/>
    <m/>
    <m/>
    <m/>
    <m/>
    <m/>
  </r>
  <r>
    <x v="21"/>
    <x v="23"/>
    <x v="5"/>
    <n v="5.1290596806285215E-3"/>
    <n v="4.0823757984852415E-3"/>
    <n v="4.2612470166582834E-3"/>
    <n v="4.2266151647297207E-3"/>
    <n v="4.8844537214663549E-3"/>
    <n v="4.5827920698764783E-3"/>
    <n v="5.3202092204135895E-3"/>
    <n v="5.0630287028629352E-3"/>
    <n v="5.2323714796554061E-3"/>
    <n v="5.7106451073022438E-3"/>
    <n v="5.8758327264071195E-3"/>
    <n v="6.2833479160842622E-3"/>
    <n v="6.2530220795845365E-3"/>
  </r>
  <r>
    <x v="21"/>
    <x v="23"/>
    <x v="6"/>
    <n v="4.5755324889305065E-3"/>
    <n v="3.5605878704744803E-3"/>
    <n v="3.7708845934599647E-3"/>
    <n v="3.7127217701058684E-3"/>
    <n v="4.3528750753362259E-3"/>
    <n v="4.0359819918759244E-3"/>
    <n v="4.7301546095265077E-3"/>
    <n v="4.5308900252331082E-3"/>
    <n v="4.6740782336363333E-3"/>
    <n v="5.0702520102294847E-3"/>
    <n v="5.2976182954007252E-3"/>
    <n v="5.7204835684557167E-3"/>
    <n v="5.6753655403731966E-3"/>
  </r>
  <r>
    <x v="21"/>
    <x v="23"/>
    <x v="7"/>
    <n v="2.2274638550956911E-2"/>
    <n v="2.0047234805492753E-2"/>
    <n v="2.0158354891103566E-2"/>
    <n v="1.9871453714271639E-2"/>
    <n v="2.2402092051036368E-2"/>
    <n v="2.2055613098462323E-2"/>
    <n v="2.3914303293669028E-2"/>
    <n v="2.0981833605137255E-2"/>
    <n v="2.3054640092557165E-2"/>
    <n v="2.7044361540463965E-2"/>
    <n v="2.2915293726012597E-2"/>
    <n v="2.2073175568266049E-2"/>
    <n v="2.3387986533594023E-2"/>
  </r>
  <r>
    <x v="0"/>
    <x v="23"/>
    <x v="8"/>
    <n v="0.13605049648723763"/>
    <n v="0.12552492922920264"/>
    <n v="0.10138111588377631"/>
    <n v="9.930258115182744E-2"/>
    <n v="0.3578445526393394"/>
    <n v="0.1069184321663303"/>
    <n v="0.1887997793649609"/>
    <n v="9.1518112884829333E-2"/>
    <n v="0.12745639113702803"/>
    <n v="0.17909290421406335"/>
    <n v="0.17749088092502197"/>
    <n v="0.13995591198016427"/>
    <n v="0.13736372834434071"/>
  </r>
  <r>
    <x v="0"/>
    <x v="28"/>
    <x v="1"/>
    <m/>
    <m/>
    <m/>
    <m/>
    <m/>
    <m/>
    <m/>
    <m/>
    <m/>
    <m/>
    <m/>
    <m/>
    <m/>
  </r>
  <r>
    <x v="27"/>
    <x v="23"/>
    <x v="2"/>
    <n v="1902041.0799999998"/>
    <n v="139778.81000000003"/>
    <n v="152957.97"/>
    <n v="138752.35999999999"/>
    <n v="151639.67999999999"/>
    <n v="147134.72999999998"/>
    <n v="172337.24"/>
    <n v="146312.98999999996"/>
    <n v="159894.59999999998"/>
    <n v="173076.45"/>
    <n v="183036.5"/>
    <n v="171936.68000000002"/>
    <n v="165183.06999999998"/>
  </r>
  <r>
    <x v="27"/>
    <x v="23"/>
    <x v="3"/>
    <n v="1702291.63"/>
    <n v="124943.27000000002"/>
    <n v="137865.1"/>
    <n v="123175.69999999998"/>
    <n v="135802.88999999998"/>
    <n v="130872.67999999998"/>
    <n v="154742.84"/>
    <n v="131140.16999999995"/>
    <n v="143269.88999999998"/>
    <n v="154683.41"/>
    <n v="165447.59"/>
    <n v="153973.61000000002"/>
    <n v="146374.47999999998"/>
  </r>
  <r>
    <x v="27"/>
    <x v="23"/>
    <x v="4"/>
    <n v="199749.45"/>
    <n v="14835.540000000003"/>
    <n v="15092.87"/>
    <n v="15576.660000000002"/>
    <n v="15836.79"/>
    <n v="16262.050000000001"/>
    <n v="17594.399999999994"/>
    <n v="15172.820000000002"/>
    <n v="16624.709999999995"/>
    <n v="18393.04"/>
    <n v="17588.909999999996"/>
    <n v="17963.069999999996"/>
    <n v="18808.589999999997"/>
  </r>
  <r>
    <x v="0"/>
    <x v="29"/>
    <x v="1"/>
    <m/>
    <m/>
    <m/>
    <m/>
    <m/>
    <m/>
    <m/>
    <m/>
    <m/>
    <m/>
    <m/>
    <m/>
    <m/>
  </r>
  <r>
    <x v="28"/>
    <x v="23"/>
    <x v="5"/>
    <n v="3.1247434884554E-3"/>
    <n v="2.6696838754323893E-3"/>
    <n v="2.7558574061825659E-3"/>
    <n v="2.6023598620466938E-3"/>
    <n v="3.003060846521177E-3"/>
    <n v="2.975005462572768E-3"/>
    <n v="3.3222703576433303E-3"/>
    <n v="3.105509102164959E-3"/>
    <n v="3.1773289270637444E-3"/>
    <n v="3.4001351565730461E-3"/>
    <n v="3.7815511186672967E-3"/>
    <n v="3.5326752469751091E-3"/>
    <n v="3.2848782872560911E-3"/>
  </r>
  <r>
    <x v="28"/>
    <x v="23"/>
    <x v="6"/>
    <n v="2.8868726253664062E-3"/>
    <n v="2.4643286025204684E-3"/>
    <n v="2.5605470934815864E-3"/>
    <n v="2.3860975956101903E-3"/>
    <n v="2.7710419137563936E-3"/>
    <n v="2.7290056464841939E-3"/>
    <n v="3.0777540323111562E-3"/>
    <n v="2.8765108472799381E-3"/>
    <n v="2.936155857091176E-3"/>
    <n v="3.1300170719808246E-3"/>
    <n v="3.5341540021206178E-3"/>
    <n v="3.2763729995235694E-3"/>
    <n v="3.008976087641183E-3"/>
  </r>
  <r>
    <x v="28"/>
    <x v="23"/>
    <x v="7"/>
    <n v="1.049282531933044E-2"/>
    <n v="8.9528265132527689E-3"/>
    <n v="9.0876417418338344E-3"/>
    <n v="9.1861927701026684E-3"/>
    <n v="1.0649010847288014E-2"/>
    <n v="1.0835706888006879E-2"/>
    <n v="1.1027590292077769E-2"/>
    <n v="9.9559386907688875E-3"/>
    <n v="1.0876242116320602E-2"/>
    <n v="1.2398705950824615E-2"/>
    <n v="1.1072122389043234E-2"/>
    <n v="1.0722628441163567E-2"/>
    <n v="1.1468935875592095E-2"/>
  </r>
  <r>
    <x v="0"/>
    <x v="23"/>
    <x v="8"/>
    <n v="9.5937498609091079E-2"/>
    <n v="9.3870560192950439E-2"/>
    <n v="7.2962811182994761E-2"/>
    <n v="6.7882255492262247E-2"/>
    <n v="0.34261184377571913"/>
    <n v="7.7717544435477265E-2"/>
    <n v="0.14533816817760983"/>
    <n v="6.1789289357455562E-2"/>
    <n v="8.8702953920327218E-2"/>
    <n v="0.12989588070234126"/>
    <n v="0.13887877434224699"/>
    <n v="9.1492004198715879E-2"/>
    <n v="8.3651488871090196E-2"/>
  </r>
  <r>
    <x v="0"/>
    <x v="7"/>
    <x v="9"/>
    <m/>
    <m/>
    <m/>
    <m/>
    <m/>
    <m/>
    <m/>
    <m/>
    <m/>
    <m/>
    <m/>
    <m/>
    <m/>
  </r>
  <r>
    <x v="0"/>
    <x v="0"/>
    <x v="0"/>
    <s v="All FY15 Billings"/>
    <s v="Jul FY15 Billings"/>
    <s v="Aug FY15 Billings"/>
    <s v="Sept FY15 Billings"/>
    <s v="Oct FY15 Billings"/>
    <s v="Nov FY15 Billings"/>
    <s v="Dec FY15 Billings"/>
    <s v="Jan FY15 Billings"/>
    <s v="Feb FY15 Billings"/>
    <s v="Mar FY15 Billings"/>
    <s v="Apr FY15 Billings"/>
    <s v="May FY15 Billings"/>
    <s v="Jun FY15 Billings"/>
  </r>
  <r>
    <x v="29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30"/>
    <x v="2"/>
    <n v="614541295.85000002"/>
    <n v="53278740.88000001"/>
    <n v="53934581.730000004"/>
    <n v="53145923.18"/>
    <n v="52015362.400000006"/>
    <n v="48185442.810000002"/>
    <n v="53836894.120000005"/>
    <n v="49426711.269999996"/>
    <n v="47344055.25999999"/>
    <n v="54397284.529999986"/>
    <n v="49305542.140000008"/>
    <n v="49686325.689999998"/>
    <n v="49984431.839999996"/>
  </r>
  <r>
    <x v="2"/>
    <x v="30"/>
    <x v="3"/>
    <n v="594441809.45000005"/>
    <n v="51527977.74000001"/>
    <n v="52277820.630000003"/>
    <n v="51437175.850000001"/>
    <n v="50323318.440000005"/>
    <n v="46779618.390000001"/>
    <n v="51926761.620000005"/>
    <n v="47748302.449999996"/>
    <n v="45737877.649999991"/>
    <n v="52666665.429999985"/>
    <n v="47628498.900000006"/>
    <n v="48022145.019999996"/>
    <n v="48365647.329999998"/>
  </r>
  <r>
    <x v="2"/>
    <x v="30"/>
    <x v="4"/>
    <n v="20099486.400000002"/>
    <n v="1750763.1400000001"/>
    <n v="1656761.1"/>
    <n v="1708747.3300000003"/>
    <n v="1692043.96"/>
    <n v="1405824.4199999997"/>
    <n v="1910132.5000000002"/>
    <n v="1678408.8200000003"/>
    <n v="1606177.6099999999"/>
    <n v="1730619.0999999999"/>
    <n v="1677043.24"/>
    <n v="1664180.6700000002"/>
    <n v="1618784.5100000002"/>
  </r>
  <r>
    <x v="0"/>
    <x v="3"/>
    <x v="1"/>
    <m/>
    <m/>
    <m/>
    <m/>
    <m/>
    <m/>
    <m/>
    <m/>
    <m/>
    <m/>
    <m/>
    <m/>
    <m/>
  </r>
  <r>
    <x v="3"/>
    <x v="30"/>
    <x v="2"/>
    <n v="594540987.11000013"/>
    <n v="51522008.69000002"/>
    <n v="51946976.959999993"/>
    <n v="51219725.670000017"/>
    <n v="50350071.170000009"/>
    <n v="46291497.510000013"/>
    <n v="52609023.140000008"/>
    <n v="47951259.37000002"/>
    <n v="45822660.5"/>
    <n v="52633457.480000004"/>
    <n v="47552405.559999987"/>
    <n v="47884542.570000015"/>
    <n v="48757358.49000001"/>
  </r>
  <r>
    <x v="3"/>
    <x v="30"/>
    <x v="3"/>
    <n v="579461387.18000007"/>
    <n v="50244185.960000023"/>
    <n v="50773083.93999999"/>
    <n v="49898001.970000014"/>
    <n v="49124310.260000013"/>
    <n v="45292626.960000016"/>
    <n v="50866956.790000007"/>
    <n v="46726600.590000018"/>
    <n v="44651044.090000004"/>
    <n v="51336302.640000001"/>
    <n v="46335593.109999985"/>
    <n v="46669563.430000015"/>
    <n v="47543117.440000013"/>
  </r>
  <r>
    <x v="3"/>
    <x v="30"/>
    <x v="4"/>
    <n v="15079599.93"/>
    <n v="1277822.7299999997"/>
    <n v="1173893.02"/>
    <n v="1321723.7"/>
    <n v="1225760.9099999999"/>
    <n v="998870.55"/>
    <n v="1742066.35"/>
    <n v="1224658.7799999998"/>
    <n v="1171616.4099999997"/>
    <n v="1297154.8399999999"/>
    <n v="1216812.45"/>
    <n v="1214979.1399999999"/>
    <n v="1214241.05"/>
  </r>
  <r>
    <x v="0"/>
    <x v="4"/>
    <x v="1"/>
    <m/>
    <m/>
    <m/>
    <m/>
    <m/>
    <m/>
    <m/>
    <m/>
    <m/>
    <m/>
    <m/>
    <m/>
    <m/>
  </r>
  <r>
    <x v="4"/>
    <x v="30"/>
    <x v="5"/>
    <n v="0.96745489867798629"/>
    <n v="0.96702752052724583"/>
    <n v="0.96314785975443196"/>
    <n v="0.96375643897508112"/>
    <n v="0.96798462698012466"/>
    <n v="0.96069465818819999"/>
    <n v="0.9771927597222988"/>
    <n v="0.97014869364987444"/>
    <n v="0.96786513635883265"/>
    <n v="0.96757509009429987"/>
    <n v="0.96444341743526318"/>
    <n v="0.96373684117353409"/>
    <n v="0.97545088931033874"/>
  </r>
  <r>
    <x v="4"/>
    <x v="30"/>
    <x v="6"/>
    <n v="0.9747991779315448"/>
    <n v="0.97508553922923691"/>
    <n v="0.97121653749398063"/>
    <n v="0.97007662542577189"/>
    <n v="0.97617390471915011"/>
    <n v="0.96821283539333325"/>
    <n v="0.97959039237309564"/>
    <n v="0.97860234170482063"/>
    <n v="0.97623777892982344"/>
    <n v="0.97473994643218509"/>
    <n v="0.97285436619124643"/>
    <n v="0.97183421129071457"/>
    <n v="0.98299351015840142"/>
  </r>
  <r>
    <x v="4"/>
    <x v="30"/>
    <x v="7"/>
    <n v="0.750248022755447"/>
    <n v="0.72986613711778259"/>
    <n v="0.70854694741444613"/>
    <n v="0.77350447125497468"/>
    <n v="0.72442616089005152"/>
    <n v="0.71052297555053157"/>
    <n v="0.91201335509447634"/>
    <n v="0.72965463801602259"/>
    <n v="0.7294438689131022"/>
    <n v="0.74953225698248671"/>
    <n v="0.72557011112009251"/>
    <n v="0.73007646459443598"/>
    <n v="0.75009430995852555"/>
  </r>
  <r>
    <x v="0"/>
    <x v="30"/>
    <x v="8"/>
    <m/>
    <m/>
    <m/>
    <m/>
    <m/>
    <m/>
    <m/>
    <m/>
    <m/>
    <m/>
    <m/>
    <m/>
    <m/>
  </r>
  <r>
    <x v="0"/>
    <x v="31"/>
    <x v="1"/>
    <m/>
    <m/>
    <m/>
    <m/>
    <m/>
    <m/>
    <m/>
    <m/>
    <m/>
    <m/>
    <m/>
    <m/>
    <m/>
  </r>
  <r>
    <x v="30"/>
    <x v="30"/>
    <x v="2"/>
    <n v="530004552.796"/>
    <n v="49745945.419999994"/>
    <n v="50135333.670000002"/>
    <n v="49206234.119999997"/>
    <n v="48309702.959999993"/>
    <n v="44388935.160000004"/>
    <n v="50131084.899999999"/>
    <n v="45331931.009999998"/>
    <n v="42925101.469999991"/>
    <n v="48398522.190000005"/>
    <n v="42660750.969999999"/>
    <n v="39526582.685999997"/>
    <n v="19244428.240000006"/>
  </r>
  <r>
    <x v="30"/>
    <x v="30"/>
    <x v="3"/>
    <n v="518044353.46599996"/>
    <n v="48653570.519999996"/>
    <n v="49141047.840000004"/>
    <n v="48073430.799999997"/>
    <n v="47269027.979999997"/>
    <n v="43546228.640000001"/>
    <n v="48624676.75"/>
    <n v="44322061.379999995"/>
    <n v="41968940.79999999"/>
    <n v="47353986.260000005"/>
    <n v="41704376.670000002"/>
    <n v="38613474.615999997"/>
    <n v="18773531.210000005"/>
  </r>
  <r>
    <x v="30"/>
    <x v="30"/>
    <x v="4"/>
    <n v="11960199.33"/>
    <n v="1092374.9000000001"/>
    <n v="994285.82999999984"/>
    <n v="1132803.3199999998"/>
    <n v="1040674.9800000001"/>
    <n v="842706.51999999979"/>
    <n v="1506408.15"/>
    <n v="1009869.63"/>
    <n v="956160.66999999993"/>
    <n v="1044535.9299999999"/>
    <n v="956374.29999999993"/>
    <n v="913108.06999999983"/>
    <n v="470897.03000000009"/>
  </r>
  <r>
    <x v="0"/>
    <x v="6"/>
    <x v="1"/>
    <m/>
    <m/>
    <m/>
    <m/>
    <m/>
    <m/>
    <m/>
    <m/>
    <m/>
    <m/>
    <m/>
    <m/>
    <m/>
  </r>
  <r>
    <x v="6"/>
    <x v="30"/>
    <x v="5"/>
    <n v="0.8624392801185583"/>
    <n v="0.93369221190949403"/>
    <n v="0.92955821778651615"/>
    <n v="0.92587034293003689"/>
    <n v="0.92875836543243973"/>
    <n v="0.92121048539555805"/>
    <n v="0.93116599163874636"/>
    <n v="0.91715450705122348"/>
    <n v="0.90666296400398383"/>
    <n v="0.88972312879530457"/>
    <n v="0.86523236777049239"/>
    <n v="0.79552235221843381"/>
    <n v="0.38500844226060943"/>
  </r>
  <r>
    <x v="6"/>
    <x v="30"/>
    <x v="6"/>
    <n v="0.87148034547790998"/>
    <n v="0.94421657231526324"/>
    <n v="0.93999801919439729"/>
    <n v="0.93460478740494446"/>
    <n v="0.93930665634378607"/>
    <n v="0.93088037351986619"/>
    <n v="0.93640880411213279"/>
    <n v="0.92824370932164935"/>
    <n v="0.91759703240187396"/>
    <n v="0.8991263425048025"/>
    <n v="0.87561812009993867"/>
    <n v="0.80407642349000596"/>
    <n v="0.38815837782357676"/>
  </r>
  <r>
    <x v="6"/>
    <x v="30"/>
    <x v="7"/>
    <n v="0.5950499973969483"/>
    <n v="0.62394213988306835"/>
    <n v="0.60013832410719914"/>
    <n v="0.66294372498009968"/>
    <n v="0.61504015533969936"/>
    <n v="0.59943938091500781"/>
    <n v="0.78864065712718867"/>
    <n v="0.601682747353532"/>
    <n v="0.59530195418425735"/>
    <n v="0.60356200275381222"/>
    <n v="0.57027408547915548"/>
    <n v="0.54868325684854868"/>
    <n v="0.29089543857817124"/>
  </r>
  <r>
    <x v="0"/>
    <x v="30"/>
    <x v="8"/>
    <m/>
    <m/>
    <m/>
    <m/>
    <m/>
    <m/>
    <m/>
    <m/>
    <m/>
    <m/>
    <m/>
    <m/>
    <m/>
  </r>
  <r>
    <x v="0"/>
    <x v="32"/>
    <x v="1"/>
    <m/>
    <m/>
    <m/>
    <m/>
    <m/>
    <m/>
    <m/>
    <m/>
    <m/>
    <m/>
    <m/>
    <m/>
    <m/>
  </r>
  <r>
    <x v="31"/>
    <x v="30"/>
    <x v="2"/>
    <n v="50741284.13499999"/>
    <n v="822959.52999999991"/>
    <n v="841497.92"/>
    <n v="941422.21000000008"/>
    <n v="1004247.7"/>
    <n v="997265.25000000012"/>
    <n v="1352291.0899999999"/>
    <n v="1514073.0700000003"/>
    <n v="1786809.5799999998"/>
    <n v="2761065.9299999992"/>
    <n v="3563531.1999999993"/>
    <n v="7066994.7950000018"/>
    <n v="28089125.859999996"/>
  </r>
  <r>
    <x v="31"/>
    <x v="30"/>
    <x v="3"/>
    <n v="49099780.654999994"/>
    <n v="756572.55999999994"/>
    <n v="776520.41"/>
    <n v="868338.18"/>
    <n v="936585.24"/>
    <n v="937421.57000000007"/>
    <n v="1257418.3199999998"/>
    <n v="1422088.2800000003"/>
    <n v="1692592.93"/>
    <n v="2645191.1299999994"/>
    <n v="3431608.4099999992"/>
    <n v="6896016.3650000021"/>
    <n v="27479427.259999994"/>
  </r>
  <r>
    <x v="31"/>
    <x v="30"/>
    <x v="4"/>
    <n v="1641503.48"/>
    <n v="66386.969999999987"/>
    <n v="64977.51"/>
    <n v="73084.029999999984"/>
    <n v="67662.460000000006"/>
    <n v="59843.680000000008"/>
    <n v="94872.77"/>
    <n v="91984.79"/>
    <n v="94216.65"/>
    <n v="115874.79999999999"/>
    <n v="131922.79"/>
    <n v="170978.43000000005"/>
    <n v="609698.60000000009"/>
  </r>
  <r>
    <x v="0"/>
    <x v="11"/>
    <x v="1"/>
    <m/>
    <m/>
    <m/>
    <m/>
    <m/>
    <m/>
    <m/>
    <m/>
    <m/>
    <m/>
    <m/>
    <m/>
    <m/>
  </r>
  <r>
    <x v="10"/>
    <x v="30"/>
    <x v="5"/>
    <n v="8.2567737070976505E-2"/>
    <n v="1.5446302153678069E-2"/>
    <n v="1.5602196086596035E-2"/>
    <n v="1.7713912068316056E-2"/>
    <n v="1.9306751960647683E-2"/>
    <n v="2.0696401067274949E-2"/>
    <n v="2.5118296887368802E-2"/>
    <n v="3.0632688906392626E-2"/>
    <n v="3.7740949105169667E-2"/>
    <n v="5.075742206354579E-2"/>
    <n v="7.2274455270800494E-2"/>
    <n v="0.14223218756589046"/>
    <n v="0.56195749008237594"/>
  </r>
  <r>
    <x v="10"/>
    <x v="30"/>
    <x v="6"/>
    <n v="8.2598127982331793E-2"/>
    <n v="1.4682752810861616E-2"/>
    <n v="1.4853725741474161E-2"/>
    <n v="1.6881529081849856E-2"/>
    <n v="1.861135690240065E-2"/>
    <n v="2.0039102546428447E-2"/>
    <n v="2.4215226999938607E-2"/>
    <n v="2.9783012317331093E-2"/>
    <n v="3.7006372332188883E-2"/>
    <n v="5.0225149217312054E-2"/>
    <n v="7.2049476453266911E-2"/>
    <n v="0.14360075673687603"/>
    <n v="0.56816002218490302"/>
  </r>
  <r>
    <x v="10"/>
    <x v="30"/>
    <x v="7"/>
    <n v="8.1668926624911167E-2"/>
    <n v="3.7918875765227719E-2"/>
    <n v="3.921960142593884E-2"/>
    <n v="4.2770530620229251E-2"/>
    <n v="3.9988594622565245E-2"/>
    <n v="4.256838844782624E-2"/>
    <n v="4.966816176364728E-2"/>
    <n v="5.4804758473564252E-2"/>
    <n v="5.8658923778672274E-2"/>
    <n v="6.6955692329987576E-2"/>
    <n v="7.8663916858816366E-2"/>
    <n v="0.10274030523380616"/>
    <n v="0.37663975423140167"/>
  </r>
  <r>
    <x v="0"/>
    <x v="30"/>
    <x v="8"/>
    <n v="0.60022757326465359"/>
    <n v="0.23294853588834613"/>
    <n v="0.22149064938918453"/>
    <n v="0.23895850552226056"/>
    <n v="0.27100377578140222"/>
    <n v="0.26267963663921512"/>
    <n v="0.36491114618145332"/>
    <n v="0.36975685479151965"/>
    <n v="0.40435127066581072"/>
    <n v="0.46027259849737734"/>
    <n v="0.53628941961166166"/>
    <n v="0.69558794865358797"/>
    <n v="0.91376455987142446"/>
  </r>
  <r>
    <x v="0"/>
    <x v="33"/>
    <x v="1"/>
    <m/>
    <m/>
    <m/>
    <m/>
    <m/>
    <m/>
    <m/>
    <m/>
    <m/>
    <m/>
    <m/>
    <m/>
    <m/>
  </r>
  <r>
    <x v="32"/>
    <x v="30"/>
    <x v="2"/>
    <n v="6250459.79"/>
    <n v="407763.15999999992"/>
    <n v="444271.9"/>
    <n v="486579.86"/>
    <n v="469045.86999999994"/>
    <n v="398372.04000000004"/>
    <n v="487833.61"/>
    <n v="467353.32"/>
    <n v="495969.79"/>
    <n v="668690.93999999994"/>
    <n v="630404.71"/>
    <n v="616164.63000000012"/>
    <n v="678009.95999999973"/>
  </r>
  <r>
    <x v="32"/>
    <x v="30"/>
    <x v="3"/>
    <n v="5714551.0899999999"/>
    <n v="366443.67999999993"/>
    <n v="404045.29000000004"/>
    <n v="446179.66"/>
    <n v="428022.0199999999"/>
    <n v="363987.83"/>
    <n v="438986.07"/>
    <n v="423051.96"/>
    <n v="446685.37"/>
    <n v="619220.6"/>
    <n v="582843.77"/>
    <n v="567290.63000000012"/>
    <n v="627794.20999999973"/>
  </r>
  <r>
    <x v="32"/>
    <x v="30"/>
    <x v="4"/>
    <n v="535908.70000000007"/>
    <n v="41319.480000000003"/>
    <n v="40226.61"/>
    <n v="40400.200000000004"/>
    <n v="41023.850000000006"/>
    <n v="34384.210000000006"/>
    <n v="48847.54"/>
    <n v="44301.360000000008"/>
    <n v="49284.420000000006"/>
    <n v="49470.340000000004"/>
    <n v="47560.94"/>
    <n v="48874.000000000015"/>
    <n v="50215.750000000007"/>
  </r>
  <r>
    <x v="0"/>
    <x v="16"/>
    <x v="1"/>
    <m/>
    <m/>
    <m/>
    <m/>
    <m/>
    <m/>
    <m/>
    <m/>
    <m/>
    <m/>
    <m/>
    <m/>
    <m/>
  </r>
  <r>
    <x v="15"/>
    <x v="30"/>
    <x v="5"/>
    <n v="1.0170935350007203E-2"/>
    <n v="7.6533933284648565E-3"/>
    <n v="8.2372364028714239E-3"/>
    <n v="9.155544412165012E-3"/>
    <n v="9.0174488527643114E-3"/>
    <n v="8.2674769965447991E-3"/>
    <n v="9.0613252858279848E-3"/>
    <n v="9.4554808117218291E-3"/>
    <n v="1.0475862012163427E-2"/>
    <n v="1.2292726480330435E-2"/>
    <n v="1.2785676470405804E-2"/>
    <n v="1.2401090671190666E-2"/>
    <n v="1.3564422662046202E-2"/>
  </r>
  <r>
    <x v="15"/>
    <x v="30"/>
    <x v="6"/>
    <n v="9.6133061287989111E-3"/>
    <n v="7.1115478633569183E-3"/>
    <n v="7.7288089887996543E-3"/>
    <n v="8.6742643356069859E-3"/>
    <n v="8.5054410811625288E-3"/>
    <n v="7.7809063546745195E-3"/>
    <n v="8.4539466029578281E-3"/>
    <n v="8.8600418924421904E-3"/>
    <n v="9.7662023895855182E-3"/>
    <n v="1.1757353440631529E-2"/>
    <n v="1.2237290350546822E-2"/>
    <n v="1.1813104761641491E-2"/>
    <n v="1.2980167632545976E-2"/>
  </r>
  <r>
    <x v="15"/>
    <x v="30"/>
    <x v="7"/>
    <n v="2.6662805672487234E-2"/>
    <n v="2.3600839574449802E-2"/>
    <n v="2.4280271911261073E-2"/>
    <n v="2.3643167887203075E-2"/>
    <n v="2.4245144316463272E-2"/>
    <n v="2.4458395736218618E-2"/>
    <n v="2.557285423916927E-2"/>
    <n v="2.6394856528458899E-2"/>
    <n v="3.0684290263515757E-2"/>
    <n v="2.8585342667257058E-2"/>
    <n v="2.8359996251497967E-2"/>
    <n v="2.9368205556671925E-2"/>
    <n v="3.102065141456042E-2"/>
  </r>
  <r>
    <x v="0"/>
    <x v="30"/>
    <x v="8"/>
    <n v="0.18494969412846027"/>
    <n v="0.1504752208374466"/>
    <n v="0.15020602788307186"/>
    <n v="0.16228704259595825"/>
    <n v="0.17362990730172728"/>
    <n v="0.14231423473722757"/>
    <n v="0.2072784584837673"/>
    <n v="0.18109505867653294"/>
    <n v="0.18842804589342776"/>
    <n v="0.20653293432165978"/>
    <n v="0.20459315868761244"/>
    <n v="0.19922883738383254"/>
    <n v="0.25576809890900554"/>
  </r>
  <r>
    <x v="0"/>
    <x v="34"/>
    <x v="1"/>
    <m/>
    <m/>
    <m/>
    <m/>
    <m/>
    <m/>
    <m/>
    <m/>
    <m/>
    <m/>
    <m/>
    <m/>
    <m/>
  </r>
  <r>
    <x v="33"/>
    <x v="30"/>
    <x v="2"/>
    <n v="3725172.9499999993"/>
    <n v="251657.37"/>
    <n v="244450.85999999996"/>
    <n v="284454.16999999993"/>
    <n v="271715.40999999997"/>
    <n v="235791.68999999997"/>
    <n v="299498.87999999995"/>
    <n v="320313.80000000005"/>
    <n v="295157.15000000008"/>
    <n v="409575.86"/>
    <n v="351626.25999999995"/>
    <n v="349250.75000000006"/>
    <n v="411680.75"/>
  </r>
  <r>
    <x v="33"/>
    <x v="30"/>
    <x v="3"/>
    <n v="3320959.05"/>
    <n v="219269.32"/>
    <n v="212783.49999999994"/>
    <n v="252426.68999999992"/>
    <n v="239356.33999999997"/>
    <n v="209562.33"/>
    <n v="260322.62999999995"/>
    <n v="286548.25000000006"/>
    <n v="263998.83000000007"/>
    <n v="372178.37"/>
    <n v="316323.88999999996"/>
    <n v="313235.90000000008"/>
    <n v="374953"/>
  </r>
  <r>
    <x v="33"/>
    <x v="30"/>
    <x v="4"/>
    <n v="404213.89999999997"/>
    <n v="32388.050000000003"/>
    <n v="31667.360000000001"/>
    <n v="32027.48"/>
    <n v="32359.069999999996"/>
    <n v="26229.359999999997"/>
    <n v="39176.25"/>
    <n v="33765.549999999996"/>
    <n v="31158.32"/>
    <n v="37397.49"/>
    <n v="35302.369999999995"/>
    <n v="36014.85"/>
    <n v="36727.75"/>
  </r>
  <r>
    <x v="0"/>
    <x v="22"/>
    <x v="1"/>
    <m/>
    <m/>
    <m/>
    <m/>
    <m/>
    <m/>
    <m/>
    <m/>
    <m/>
    <m/>
    <m/>
    <m/>
    <m/>
  </r>
  <r>
    <x v="21"/>
    <x v="30"/>
    <x v="5"/>
    <n v="6.0617129803255017E-3"/>
    <n v="4.7234106107501526E-3"/>
    <n v="4.5323585009657951E-3"/>
    <n v="5.3523234329109631E-3"/>
    <n v="5.2237530887605608E-3"/>
    <n v="4.8934216694811765E-3"/>
    <n v="5.5630787194452655E-3"/>
    <n v="6.4805808796430586E-3"/>
    <n v="6.2343022451093718E-3"/>
    <n v="7.5293438549146651E-3"/>
    <n v="7.1315767911359568E-3"/>
    <n v="7.0291120373646623E-3"/>
    <n v="8.2361794431872054E-3"/>
  </r>
  <r>
    <x v="21"/>
    <x v="30"/>
    <x v="6"/>
    <n v="5.5866848482152964E-3"/>
    <n v="4.2553449527243173E-3"/>
    <n v="4.0702442725374941E-3"/>
    <n v="4.9074756891031744E-3"/>
    <n v="4.7563703551343137E-3"/>
    <n v="4.4797785277529709E-3"/>
    <n v="5.0132652581926966E-3"/>
    <n v="6.001223819423974E-3"/>
    <n v="5.7719956317212311E-3"/>
    <n v="7.0666780773251643E-3"/>
    <n v="6.6414835089417422E-3"/>
    <n v="6.522738621307843E-3"/>
    <n v="7.7524652454599953E-3"/>
  </r>
  <r>
    <x v="21"/>
    <x v="30"/>
    <x v="7"/>
    <n v="2.0110658150946578E-2"/>
    <n v="1.849938992889695E-2"/>
    <n v="1.9114017102405411E-2"/>
    <n v="1.8743250940441845E-2"/>
    <n v="1.9124248994098238E-2"/>
    <n v="1.865763578071862E-2"/>
    <n v="2.0509702860927185E-2"/>
    <n v="2.0117595664207715E-2"/>
    <n v="1.9399050146141687E-2"/>
    <n v="2.1609313106506222E-2"/>
    <n v="2.105036361495366E-2"/>
    <n v="2.1641189955655473E-2"/>
    <n v="2.268847383522344E-2"/>
  </r>
  <r>
    <x v="0"/>
    <x v="30"/>
    <x v="8"/>
    <n v="0.13523953776705872"/>
    <n v="0.10931773021232435"/>
    <n v="9.7256008072701558E-2"/>
    <n v="0.11325223689596753"/>
    <n v="0.12171634302937918"/>
    <n v="9.8210921309387203E-2"/>
    <n v="0.16053029158434509"/>
    <n v="0.1515665712907798"/>
    <n v="0.13817090366619042"/>
    <n v="0.15942973449566181"/>
    <n v="0.1434708388287273"/>
    <n v="0.14102118457113463"/>
    <n v="0.20867123188559603"/>
  </r>
  <r>
    <x v="0"/>
    <x v="35"/>
    <x v="1"/>
    <m/>
    <m/>
    <m/>
    <m/>
    <m/>
    <m/>
    <m/>
    <m/>
    <m/>
    <m/>
    <m/>
    <m/>
    <m/>
  </r>
  <r>
    <x v="34"/>
    <x v="30"/>
    <x v="2"/>
    <n v="2397084.64"/>
    <n v="194244.32"/>
    <n v="181340.19000000003"/>
    <n v="196282.52"/>
    <n v="182187.5"/>
    <n v="165987.99000000002"/>
    <n v="215634.29999999996"/>
    <n v="201788.47"/>
    <n v="200337.78"/>
    <n v="248562.55000000002"/>
    <n v="210127.37"/>
    <n v="194184.69"/>
    <n v="206406.96"/>
  </r>
  <r>
    <x v="34"/>
    <x v="30"/>
    <x v="3"/>
    <n v="2012051.1099999999"/>
    <n v="161555.95000000001"/>
    <n v="150679.43000000002"/>
    <n v="165321.25"/>
    <n v="150722.60999999999"/>
    <n v="140162.24000000002"/>
    <n v="177999.66999999995"/>
    <n v="169569.89"/>
    <n v="171027.9"/>
    <n v="212567.96000000002"/>
    <n v="177251.33"/>
    <n v="161295.72"/>
    <n v="173897.15999999997"/>
  </r>
  <r>
    <x v="34"/>
    <x v="30"/>
    <x v="4"/>
    <n v="385033.52999999997"/>
    <n v="32688.37"/>
    <n v="30660.760000000002"/>
    <n v="30961.27"/>
    <n v="31464.890000000003"/>
    <n v="25825.750000000004"/>
    <n v="37634.629999999997"/>
    <n v="32218.58"/>
    <n v="29309.880000000005"/>
    <n v="35994.589999999997"/>
    <n v="32876.04"/>
    <n v="32888.97"/>
    <n v="32509.800000000003"/>
  </r>
  <r>
    <x v="0"/>
    <x v="29"/>
    <x v="1"/>
    <m/>
    <m/>
    <m/>
    <m/>
    <m/>
    <m/>
    <m/>
    <m/>
    <m/>
    <m/>
    <m/>
    <m/>
    <m/>
  </r>
  <r>
    <x v="28"/>
    <x v="30"/>
    <x v="5"/>
    <n v="3.90060791062785E-3"/>
    <n v="3.6458128850585551E-3"/>
    <n v="3.3622248320715775E-3"/>
    <n v="3.69327519883718E-3"/>
    <n v="3.5025710019853671E-3"/>
    <n v="3.4447746107575932E-3"/>
    <n v="4.0053257812265475E-3"/>
    <n v="4.0825793344352532E-3"/>
    <n v="4.2315297855201103E-3"/>
    <n v="4.5693926111866536E-3"/>
    <n v="4.261739368027968E-3"/>
    <n v="3.9082119135060564E-3"/>
    <n v="4.1294249509668934E-3"/>
  </r>
  <r>
    <x v="28"/>
    <x v="30"/>
    <x v="6"/>
    <n v="3.3847738803258563E-3"/>
    <n v="3.1353054609513185E-3"/>
    <n v="2.882282164485096E-3"/>
    <n v="3.2140421255262208E-3"/>
    <n v="2.9950848766005975E-3"/>
    <n v="2.9962245273459148E-3"/>
    <n v="3.4278985333728567E-3"/>
    <n v="3.5513281373210377E-3"/>
    <n v="3.7393055556437702E-3"/>
    <n v="4.0361006011008444E-3"/>
    <n v="3.7215392904184088E-3"/>
    <n v="3.3587779124157084E-3"/>
    <n v="3.5954684698727463E-3"/>
  </r>
  <r>
    <x v="28"/>
    <x v="30"/>
    <x v="7"/>
    <n v="1.9156386503487968E-2"/>
    <n v="1.8670926553776997E-2"/>
    <n v="1.8506446101372129E-2"/>
    <n v="1.8119279226613331E-2"/>
    <n v="1.8595787546796364E-2"/>
    <n v="1.8370537339221928E-2"/>
    <n v="1.9702627959055193E-2"/>
    <n v="1.9195907228371212E-2"/>
    <n v="1.8248218514265061E-2"/>
    <n v="2.0798678345801222E-2"/>
    <n v="1.960357325074099E-2"/>
    <n v="1.9762860242812458E-2"/>
    <n v="2.008284598670888E-2"/>
  </r>
  <r>
    <x v="0"/>
    <x v="30"/>
    <x v="8"/>
    <n v="0.10063401059212225"/>
    <n v="9.4734130459612459E-2"/>
    <n v="7.9919789244676201E-2"/>
    <n v="8.8128424759832583E-2"/>
    <n v="9.2921968355337975E-2"/>
    <n v="7.6666031724380773E-2"/>
    <n v="0.13768118829131842"/>
    <n v="0.11253985528611207"/>
    <n v="0.10881906610251414"/>
    <n v="0.11510565051481444"/>
    <n v="0.10009740242727162"/>
    <n v="9.1280822329659117E-2"/>
    <n v="0.13221155187280839"/>
  </r>
  <r>
    <x v="0"/>
    <x v="36"/>
    <x v="1"/>
    <m/>
    <m/>
    <m/>
    <m/>
    <m/>
    <m/>
    <m/>
    <m/>
    <m/>
    <m/>
    <m/>
    <m/>
    <m/>
  </r>
  <r>
    <x v="35"/>
    <x v="30"/>
    <x v="2"/>
    <n v="1422432.8"/>
    <n v="99438.890000000014"/>
    <n v="100082.42000000001"/>
    <n v="104752.79000000002"/>
    <n v="113171.72999999998"/>
    <n v="105145.38"/>
    <n v="122680.36"/>
    <n v="115799.70000000001"/>
    <n v="119284.73"/>
    <n v="147040.00999999998"/>
    <n v="135965.05000000002"/>
    <n v="131365.02000000002"/>
    <n v="127706.72"/>
  </r>
  <r>
    <x v="35"/>
    <x v="30"/>
    <x v="3"/>
    <n v="1269691.81"/>
    <n v="86773.930000000022"/>
    <n v="88007.470000000016"/>
    <n v="92305.390000000014"/>
    <n v="100596.06999999998"/>
    <n v="95264.35"/>
    <n v="107553.35"/>
    <n v="103280.83000000002"/>
    <n v="107798.26"/>
    <n v="133158.31999999998"/>
    <n v="123189.04000000002"/>
    <n v="118250.20000000001"/>
    <n v="113514.6"/>
  </r>
  <r>
    <x v="35"/>
    <x v="30"/>
    <x v="4"/>
    <n v="152740.99"/>
    <n v="12664.96"/>
    <n v="12074.95"/>
    <n v="12447.400000000001"/>
    <n v="12575.660000000002"/>
    <n v="9881.0300000000007"/>
    <n v="15127.010000000002"/>
    <n v="12518.87"/>
    <n v="11486.47"/>
    <n v="13881.69"/>
    <n v="12776.01"/>
    <n v="13114.820000000002"/>
    <n v="14192.120000000003"/>
  </r>
  <r>
    <x v="0"/>
    <x v="37"/>
    <x v="1"/>
    <m/>
    <m/>
    <m/>
    <m/>
    <m/>
    <m/>
    <m/>
    <m/>
    <m/>
    <m/>
    <m/>
    <m/>
    <m/>
  </r>
  <r>
    <x v="36"/>
    <x v="30"/>
    <x v="5"/>
    <n v="2.3146252491178295E-3"/>
    <n v="1.8663896397996106E-3"/>
    <n v="1.8556261454111031E-3"/>
    <n v="1.9710409328145954E-3"/>
    <n v="2.1757366435266818E-3"/>
    <n v="2.1820984485832933E-3"/>
    <n v="2.2787414096836832E-3"/>
    <n v="2.3428566664577119E-3"/>
    <n v="2.5195292068861111E-3"/>
    <n v="2.7030762890178409E-3"/>
    <n v="2.7576017644007594E-3"/>
    <n v="2.6438867872743284E-3"/>
    <n v="2.5549299111529127E-3"/>
  </r>
  <r>
    <x v="36"/>
    <x v="30"/>
    <x v="6"/>
    <n v="2.1359396156450817E-3"/>
    <n v="1.6840158260788755E-3"/>
    <n v="1.6834571322871157E-3"/>
    <n v="1.7945267887408715E-3"/>
    <n v="1.9989951600656E-3"/>
    <n v="2.0364499172649195E-3"/>
    <n v="2.0712508665006943E-3"/>
    <n v="2.1630262166524418E-3"/>
    <n v="2.3568706188097474E-3"/>
    <n v="2.5283225910131446E-3"/>
    <n v="2.5864564881342505E-3"/>
    <n v="2.4624097892909994E-3"/>
    <n v="2.3470088020426379E-3"/>
  </r>
  <r>
    <x v="36"/>
    <x v="30"/>
    <x v="7"/>
    <n v="7.5992484066657534E-3"/>
    <n v="7.2339654123629755E-3"/>
    <n v="7.28828676626944E-3"/>
    <n v="7.2845176003874133E-3"/>
    <n v="7.4322300704291406E-3"/>
    <n v="7.0286373315381753E-3"/>
    <n v="7.9193511444886674E-3"/>
    <n v="7.4587727678885763E-3"/>
    <n v="7.1514320262501983E-3"/>
    <n v="8.0212277791225119E-3"/>
    <n v="7.6181756649279959E-3"/>
    <n v="7.8806467569413601E-3"/>
    <n v="8.7671459124599605E-3"/>
  </r>
  <r>
    <x v="0"/>
    <x v="30"/>
    <x v="8"/>
    <n v="6.6398261744906262E-2"/>
    <n v="5.3572050050472261E-2"/>
    <n v="4.7939375438712101E-2"/>
    <n v="5.1578214395497458E-2"/>
    <n v="6.3634572406275583E-2"/>
    <n v="5.2596603571779983E-2"/>
    <n v="9.0837242810776375E-2"/>
    <n v="7.2772715515258671E-2"/>
    <n v="7.2704468317574988E-2"/>
    <n v="7.6949366639875699E-2"/>
    <n v="7.1973390865159165E-2"/>
    <n v="6.795393345693311E-2"/>
    <n v="9.426380179921047E-2"/>
  </r>
  <r>
    <x v="0"/>
    <x v="7"/>
    <x v="9"/>
    <m/>
    <m/>
    <m/>
    <m/>
    <m/>
    <m/>
    <m/>
    <m/>
    <m/>
    <m/>
    <m/>
    <m/>
    <m/>
  </r>
  <r>
    <x v="0"/>
    <x v="0"/>
    <x v="0"/>
    <s v="All FY14 Billings"/>
    <s v="Jul FY14 Billings"/>
    <s v="Aug FY14 Billings"/>
    <s v="Sept FY14 Billings"/>
    <s v="Oct FY14 Billings"/>
    <s v="Nov FY14 Billings"/>
    <s v="Dec FY14 Billings"/>
    <s v="Jan FY14 Billings"/>
    <s v="Feb FY14 Billings"/>
    <s v="Mar FY14 Billings"/>
    <s v="Apr FY14 Billings"/>
    <s v="May FY14 Billings"/>
    <s v="Jun FY14 Billings"/>
  </r>
  <r>
    <x v="37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38"/>
    <x v="2"/>
    <n v="585558088.36000001"/>
    <n v="46260683.009999998"/>
    <n v="52412102.120000005"/>
    <n v="52751501.239999987"/>
    <n v="47712337.270000003"/>
    <n v="49016544.019999988"/>
    <n v="49979633.829999991"/>
    <n v="48438914.789999999"/>
    <n v="47561285.980000012"/>
    <n v="49253313.06000001"/>
    <n v="46030955.509999998"/>
    <n v="47667729.070000008"/>
    <n v="48473088.460000001"/>
  </r>
  <r>
    <x v="2"/>
    <x v="38"/>
    <x v="3"/>
    <n v="565786584.98000002"/>
    <n v="44911592.199999996"/>
    <n v="50646369.560000002"/>
    <n v="51101346.669999987"/>
    <n v="45989457.630000003"/>
    <n v="47389022.209999986"/>
    <n v="48217600.859999992"/>
    <n v="46746667.43"/>
    <n v="46036342.830000013"/>
    <n v="47519601.800000012"/>
    <n v="44371831.920000002"/>
    <n v="46019084.660000011"/>
    <n v="46837667.210000001"/>
  </r>
  <r>
    <x v="2"/>
    <x v="38"/>
    <x v="4"/>
    <n v="19771503.379999999"/>
    <n v="1349090.8100000003"/>
    <n v="1765732.5599999998"/>
    <n v="1650154.57"/>
    <n v="1722879.6400000001"/>
    <n v="1627521.81"/>
    <n v="1762032.9699999995"/>
    <n v="1692247.3599999996"/>
    <n v="1524943.15"/>
    <n v="1733711.2599999998"/>
    <n v="1659123.5899999999"/>
    <n v="1648644.4099999997"/>
    <n v="1635421.25"/>
  </r>
  <r>
    <x v="0"/>
    <x v="3"/>
    <x v="1"/>
    <m/>
    <m/>
    <m/>
    <m/>
    <m/>
    <m/>
    <m/>
    <m/>
    <m/>
    <m/>
    <m/>
    <m/>
    <m/>
  </r>
  <r>
    <x v="3"/>
    <x v="38"/>
    <x v="2"/>
    <n v="564662564.04999995"/>
    <n v="44956041.749999993"/>
    <n v="50449434.540000007"/>
    <n v="51007393.989999987"/>
    <n v="45932167.420000002"/>
    <n v="46449391.120000005"/>
    <n v="48380928.619999982"/>
    <n v="46650246.760000005"/>
    <n v="45644224.679999992"/>
    <n v="47295796.979999989"/>
    <n v="44661955.159999982"/>
    <n v="46142906.859999999"/>
    <n v="47092076.169999994"/>
  </r>
  <r>
    <x v="3"/>
    <x v="38"/>
    <x v="3"/>
    <n v="550013104.10000002"/>
    <n v="43950439.61999999"/>
    <n v="49116778.670000009"/>
    <n v="49776029.449999988"/>
    <n v="44630836.800000004"/>
    <n v="45284287.450000003"/>
    <n v="47063896.869999982"/>
    <n v="45388633.290000007"/>
    <n v="44528054.269999996"/>
    <n v="46021074.649999991"/>
    <n v="43438354.369999982"/>
    <n v="44944909.68"/>
    <n v="45869808.979999997"/>
  </r>
  <r>
    <x v="3"/>
    <x v="38"/>
    <x v="4"/>
    <n v="14649459.950000001"/>
    <n v="1005602.1300000001"/>
    <n v="1332655.8699999999"/>
    <n v="1231364.54"/>
    <n v="1301330.6199999996"/>
    <n v="1165103.6700000002"/>
    <n v="1317031.7499999995"/>
    <n v="1261613.4699999997"/>
    <n v="1116170.4099999997"/>
    <n v="1274722.3299999998"/>
    <n v="1223600.79"/>
    <n v="1197997.18"/>
    <n v="1222267.19"/>
  </r>
  <r>
    <x v="0"/>
    <x v="4"/>
    <x v="1"/>
    <m/>
    <m/>
    <m/>
    <m/>
    <m/>
    <m/>
    <m/>
    <m/>
    <m/>
    <m/>
    <m/>
    <m/>
    <m/>
  </r>
  <r>
    <x v="4"/>
    <x v="38"/>
    <x v="5"/>
    <n v="0.96431519822649336"/>
    <n v="0.97179805452249834"/>
    <n v="0.96255316042263717"/>
    <n v="0.96693729639911197"/>
    <n v="0.96268952745018188"/>
    <n v="0.94762680741113614"/>
    <n v="0.96801286669210462"/>
    <n v="0.96307373858901446"/>
    <n v="0.95969282031595693"/>
    <n v="0.96025615418773169"/>
    <n v="0.97025913681712284"/>
    <n v="0.9680114358340669"/>
    <n v="0.97150971118459639"/>
  </r>
  <r>
    <x v="4"/>
    <x v="38"/>
    <x v="6"/>
    <n v="0.97212114726870458"/>
    <n v="0.97859900901041741"/>
    <n v="0.96979860741670909"/>
    <n v="0.97406492575315928"/>
    <n v="0.97045799407049893"/>
    <n v="0.95558602685083793"/>
    <n v="0.97607296984041592"/>
    <n v="0.97094907049719514"/>
    <n v="0.96723700304410087"/>
    <n v="0.96846507350152033"/>
    <n v="0.97896238425127391"/>
    <n v="0.97665805419781226"/>
    <n v="0.97933590019202832"/>
  </r>
  <r>
    <x v="4"/>
    <x v="38"/>
    <x v="7"/>
    <n v="0.74093808995924726"/>
    <n v="0.7453924691696624"/>
    <n v="0.75473256833413094"/>
    <n v="0.74621163519245348"/>
    <n v="0.75532300097295224"/>
    <n v="0.71587591812364104"/>
    <n v="0.74745011723588795"/>
    <n v="0.74552544729631021"/>
    <n v="0.7319423088001672"/>
    <n v="0.73525641749595605"/>
    <n v="0.7374982776298179"/>
    <n v="0.72665589543350961"/>
    <n v="0.74737147386338532"/>
  </r>
  <r>
    <x v="0"/>
    <x v="38"/>
    <x v="8"/>
    <m/>
    <m/>
    <m/>
    <m/>
    <m/>
    <m/>
    <m/>
    <m/>
    <m/>
    <m/>
    <m/>
    <m/>
    <m/>
  </r>
  <r>
    <x v="0"/>
    <x v="39"/>
    <x v="1"/>
    <m/>
    <m/>
    <m/>
    <m/>
    <m/>
    <m/>
    <m/>
    <m/>
    <m/>
    <m/>
    <m/>
    <m/>
    <m/>
  </r>
  <r>
    <x v="38"/>
    <x v="38"/>
    <x v="2"/>
    <n v="499313658.75599992"/>
    <n v="43356614.809999995"/>
    <n v="48543929.610000007"/>
    <n v="48959394.93"/>
    <n v="43806579.609999992"/>
    <n v="44101211.639999993"/>
    <n v="45818614.07"/>
    <n v="43786363.530000001"/>
    <n v="42371033.280000001"/>
    <n v="42653798.390000015"/>
    <n v="39418978.849999994"/>
    <n v="37729786.056000002"/>
    <n v="18767353.98"/>
  </r>
  <r>
    <x v="38"/>
    <x v="38"/>
    <x v="3"/>
    <n v="487634986.51599991"/>
    <n v="42506363.039999992"/>
    <n v="47397944.790000007"/>
    <n v="47919640.710000001"/>
    <n v="42701824.75999999"/>
    <n v="43122830.329999991"/>
    <n v="44723399.799999997"/>
    <n v="42735320.460000001"/>
    <n v="41460925.469999999"/>
    <n v="41631271.900000013"/>
    <n v="38451853.549999997"/>
    <n v="36834312.236000001"/>
    <n v="18149299.469999999"/>
  </r>
  <r>
    <x v="38"/>
    <x v="38"/>
    <x v="4"/>
    <n v="11678672.239999998"/>
    <n v="850251.7699999999"/>
    <n v="1145984.8199999996"/>
    <n v="1039754.2200000001"/>
    <n v="1104754.8500000001"/>
    <n v="978381.30999999982"/>
    <n v="1095214.2699999998"/>
    <n v="1051043.0699999998"/>
    <n v="910107.80999999994"/>
    <n v="1022526.49"/>
    <n v="967125.29999999993"/>
    <n v="895473.82"/>
    <n v="618054.51"/>
  </r>
  <r>
    <x v="0"/>
    <x v="6"/>
    <x v="1"/>
    <m/>
    <m/>
    <m/>
    <m/>
    <m/>
    <m/>
    <m/>
    <m/>
    <m/>
    <m/>
    <m/>
    <m/>
    <m/>
  </r>
  <r>
    <x v="6"/>
    <x v="38"/>
    <x v="5"/>
    <n v="0.85271413491093784"/>
    <n v="0.93722383650556473"/>
    <n v="0.92619695922244005"/>
    <n v="0.92811377456828581"/>
    <n v="0.91813946070389163"/>
    <n v="0.89972095180773215"/>
    <n v="0.91674569337276013"/>
    <n v="0.9039501343048153"/>
    <n v="0.89087232203556144"/>
    <n v="0.86600871575967864"/>
    <n v="0.8563580402200518"/>
    <n v="0.79151633174288316"/>
    <n v="0.38717058426113748"/>
  </r>
  <r>
    <x v="6"/>
    <x v="38"/>
    <x v="6"/>
    <n v="0.86187088817815871"/>
    <n v="0.94644524849421829"/>
    <n v="0.9358606589530245"/>
    <n v="0.93773733634562184"/>
    <n v="0.92851333676404546"/>
    <n v="0.9099751022273731"/>
    <n v="0.92753266446944505"/>
    <n v="0.91418966975545968"/>
    <n v="0.90061292711943219"/>
    <n v="0.87608629540325822"/>
    <n v="0.86658251161066768"/>
    <n v="0.80041383934818999"/>
    <n v="0.38749366804769181"/>
  </r>
  <r>
    <x v="6"/>
    <x v="38"/>
    <x v="7"/>
    <n v="0.59068205464909862"/>
    <n v="0.63024057661470523"/>
    <n v="0.649013812148313"/>
    <n v="0.63009504618709755"/>
    <n v="0.64122578522084106"/>
    <n v="0.60114789490900877"/>
    <n v="0.62156287007501343"/>
    <n v="0.62109304753177463"/>
    <n v="0.59681425501009655"/>
    <n v="0.58979053409389526"/>
    <n v="0.58291335608096562"/>
    <n v="0.54315764792481847"/>
    <n v="0.37791762214169594"/>
  </r>
  <r>
    <x v="0"/>
    <x v="38"/>
    <x v="8"/>
    <m/>
    <m/>
    <m/>
    <m/>
    <m/>
    <m/>
    <m/>
    <m/>
    <m/>
    <m/>
    <m/>
    <m/>
    <m/>
  </r>
  <r>
    <x v="0"/>
    <x v="40"/>
    <x v="1"/>
    <m/>
    <m/>
    <m/>
    <m/>
    <m/>
    <m/>
    <m/>
    <m/>
    <m/>
    <m/>
    <m/>
    <m/>
    <m/>
  </r>
  <r>
    <x v="39"/>
    <x v="38"/>
    <x v="2"/>
    <n v="50003675.694999993"/>
    <n v="681628.46999999986"/>
    <n v="850539.9800000001"/>
    <n v="935619.36999999988"/>
    <n v="1010257.1899999998"/>
    <n v="1109278.4099999997"/>
    <n v="1312725.4199999997"/>
    <n v="1598937.26"/>
    <n v="1926547.9900000002"/>
    <n v="3064336"/>
    <n v="3875011.2700000005"/>
    <n v="6906418.7449999992"/>
    <n v="26732375.59"/>
  </r>
  <r>
    <x v="39"/>
    <x v="38"/>
    <x v="3"/>
    <n v="48819932.704999998"/>
    <n v="642702.66999999981"/>
    <n v="803153.45000000007"/>
    <n v="885142.08999999985"/>
    <n v="958035.82999999984"/>
    <n v="1057776.7699999998"/>
    <n v="1249554.8699999996"/>
    <n v="1538090.12"/>
    <n v="1864830.2100000002"/>
    <n v="2979936.42"/>
    <n v="3778282.9200000004"/>
    <n v="6767602.4749999996"/>
    <n v="26294824.879999999"/>
  </r>
  <r>
    <x v="39"/>
    <x v="38"/>
    <x v="4"/>
    <n v="1183742.99"/>
    <n v="38925.800000000003"/>
    <n v="47386.53"/>
    <n v="50477.279999999999"/>
    <n v="52221.36"/>
    <n v="51501.64"/>
    <n v="63170.55"/>
    <n v="60847.140000000007"/>
    <n v="61717.780000000006"/>
    <n v="84399.579999999987"/>
    <n v="96728.349999999991"/>
    <n v="138816.27000000002"/>
    <n v="437550.70999999996"/>
  </r>
  <r>
    <x v="0"/>
    <x v="11"/>
    <x v="1"/>
    <m/>
    <m/>
    <m/>
    <m/>
    <m/>
    <m/>
    <m/>
    <m/>
    <m/>
    <m/>
    <m/>
    <m/>
    <m/>
  </r>
  <r>
    <x v="10"/>
    <x v="38"/>
    <x v="5"/>
    <n v="8.5394902212089036E-2"/>
    <n v="1.4734509428938928E-2"/>
    <n v="1.6227931061659161E-2"/>
    <n v="1.7736355326519994E-2"/>
    <n v="2.1173919531190466E-2"/>
    <n v="2.2630694027457057E-2"/>
    <n v="2.6265206833349063E-2"/>
    <n v="3.300935346986951E-2"/>
    <n v="4.0506642120865542E-2"/>
    <n v="6.2215835029555258E-2"/>
    <n v="8.4182725017693222E-2"/>
    <n v="0.14488667448071485"/>
    <n v="0.5514890104858815"/>
  </r>
  <r>
    <x v="10"/>
    <x v="38"/>
    <x v="6"/>
    <n v="8.6286833235407534E-2"/>
    <n v="1.4310396013971641E-2"/>
    <n v="1.5858065582539261E-2"/>
    <n v="1.7321306534562216E-2"/>
    <n v="2.0831640105602171E-2"/>
    <n v="2.2321135163172637E-2"/>
    <n v="2.5914911727526375E-2"/>
    <n v="3.2902668886572221E-2"/>
    <n v="4.050778353281282E-2"/>
    <n v="6.2709625230908381E-2"/>
    <n v="8.5150483009401978E-2"/>
    <n v="0.14706077978301096"/>
    <n v="0.5614033842058207"/>
  </r>
  <r>
    <x v="10"/>
    <x v="38"/>
    <x v="7"/>
    <n v="5.9871167470118808E-2"/>
    <n v="2.885335791443127E-2"/>
    <n v="2.6836753806023718E-2"/>
    <n v="3.0589425328804196E-2"/>
    <n v="3.0310509676694537E-2"/>
    <n v="3.1644208810940599E-2"/>
    <n v="3.5850946648291158E-2"/>
    <n v="3.5956410060524496E-2"/>
    <n v="4.0472184159783271E-2"/>
    <n v="4.8681451143139022E-2"/>
    <n v="5.8300870762738058E-2"/>
    <n v="8.4200249100410948E-2"/>
    <n v="0.26754618114446044"/>
  </r>
  <r>
    <x v="0"/>
    <x v="38"/>
    <x v="8"/>
    <n v="0.57979020702666662"/>
    <n v="0.23471503527362034"/>
    <n v="0.21988160502179893"/>
    <n v="0.24672814882133484"/>
    <n v="0.25865844170167918"/>
    <n v="0.22567719214951659"/>
    <n v="0.31548165971699271"/>
    <n v="0.34366891854513404"/>
    <n v="0.3711857786808716"/>
    <n v="0.46432747758404525"/>
    <n v="0.58605942961692159"/>
    <n v="0.69495455299659414"/>
    <n v="0.89990623217877763"/>
  </r>
  <r>
    <x v="0"/>
    <x v="41"/>
    <x v="1"/>
    <m/>
    <m/>
    <m/>
    <m/>
    <m/>
    <m/>
    <m/>
    <m/>
    <m/>
    <m/>
    <m/>
    <m/>
    <m/>
  </r>
  <r>
    <x v="40"/>
    <x v="38"/>
    <x v="2"/>
    <n v="6399932.1399999997"/>
    <n v="363965.26999999996"/>
    <n v="417438.27000000008"/>
    <n v="433534.85000000009"/>
    <n v="449217.25"/>
    <n v="454327.82"/>
    <n v="516627.06"/>
    <n v="524048.42000000004"/>
    <n v="575080.15000000014"/>
    <n v="672282.95000000007"/>
    <n v="591703.56000000006"/>
    <n v="661343.34000000008"/>
    <n v="740363.20000000007"/>
  </r>
  <r>
    <x v="40"/>
    <x v="38"/>
    <x v="3"/>
    <n v="5796401.6600000001"/>
    <n v="327673.92999999993"/>
    <n v="372057.2300000001"/>
    <n v="388526.74000000011"/>
    <n v="403787.97000000003"/>
    <n v="409224.26"/>
    <n v="464552.45"/>
    <n v="474142.10000000003"/>
    <n v="524039.73000000016"/>
    <n v="614603.16"/>
    <n v="535313.66"/>
    <n v="602380.01000000013"/>
    <n v="680100.42"/>
  </r>
  <r>
    <x v="40"/>
    <x v="38"/>
    <x v="4"/>
    <n v="603530.47999999986"/>
    <n v="36291.339999999997"/>
    <n v="45381.039999999994"/>
    <n v="45008.109999999993"/>
    <n v="45429.279999999992"/>
    <n v="45103.56"/>
    <n v="52074.609999999986"/>
    <n v="49906.32"/>
    <n v="51040.42"/>
    <n v="57679.789999999994"/>
    <n v="56389.899999999994"/>
    <n v="58963.329999999994"/>
    <n v="60262.779999999992"/>
  </r>
  <r>
    <x v="0"/>
    <x v="16"/>
    <x v="1"/>
    <m/>
    <m/>
    <m/>
    <m/>
    <m/>
    <m/>
    <m/>
    <m/>
    <m/>
    <m/>
    <m/>
    <m/>
    <m/>
  </r>
  <r>
    <x v="15"/>
    <x v="38"/>
    <x v="5"/>
    <n v="1.0929628105598523E-2"/>
    <n v="7.8677020380637907E-3"/>
    <n v="7.9645397363428631E-3"/>
    <n v="8.2184362493794346E-3"/>
    <n v="9.4151172569458992E-3"/>
    <n v="9.2688668506417504E-3"/>
    <n v="1.0336751600806998E-2"/>
    <n v="1.0818748154700351E-2"/>
    <n v="1.2091349889946774E-2"/>
    <n v="1.3649497023297298E-2"/>
    <n v="1.2854470506732265E-2"/>
    <n v="1.3874026577368897E-2"/>
    <n v="1.5273695642705908E-2"/>
  </r>
  <r>
    <x v="15"/>
    <x v="38"/>
    <x v="6"/>
    <n v="1.0244855240257944E-2"/>
    <n v="7.2959766944089765E-3"/>
    <n v="7.3461776872126919E-3"/>
    <n v="7.6030626454721608E-3"/>
    <n v="8.7800115680555374E-3"/>
    <n v="8.6354231616461979E-3"/>
    <n v="9.634499471444671E-3"/>
    <n v="1.0142800034034427E-2"/>
    <n v="1.138317463520375E-2"/>
    <n v="1.2933676561237511E-2"/>
    <n v="1.2064267731049317E-2"/>
    <n v="1.3089786866699491E-2"/>
    <n v="1.452037346246818E-2"/>
  </r>
  <r>
    <x v="15"/>
    <x v="38"/>
    <x v="7"/>
    <n v="3.0525270051568527E-2"/>
    <n v="2.6900590924639083E-2"/>
    <n v="2.5700970253388768E-2"/>
    <n v="2.7275087327122326E-2"/>
    <n v="2.6368226163494501E-2"/>
    <n v="2.7713029541521165E-2"/>
    <n v="2.9553709202160956E-2"/>
    <n v="2.9491149568110428E-2"/>
    <n v="3.3470375600559273E-2"/>
    <n v="3.3269548009972547E-2"/>
    <n v="3.3987763382955699E-2"/>
    <n v="3.5764734737431955E-2"/>
    <n v="3.6848475583890081E-2"/>
  </r>
  <r>
    <x v="0"/>
    <x v="38"/>
    <x v="8"/>
    <n v="0.17659489524059344"/>
    <n v="0.16376834210032748"/>
    <n v="0.13833303619642526"/>
    <n v="0.15177203995898614"/>
    <n v="0.15514321432660594"/>
    <n v="0.11936977866869306"/>
    <n v="0.18138120514609515"/>
    <n v="0.17161580343815569"/>
    <n v="0.17620471246615885"/>
    <n v="0.19016944057314114"/>
    <n v="0.21618963913898792"/>
    <n v="0.21815538366715895"/>
    <n v="0.24899893601475062"/>
  </r>
  <r>
    <x v="0"/>
    <x v="42"/>
    <x v="1"/>
    <m/>
    <m/>
    <m/>
    <m/>
    <m/>
    <m/>
    <m/>
    <m/>
    <m/>
    <m/>
    <m/>
    <m/>
    <m/>
  </r>
  <r>
    <x v="41"/>
    <x v="38"/>
    <x v="2"/>
    <n v="3681658.26"/>
    <n v="232553.66999999995"/>
    <n v="272370.01999999996"/>
    <n v="274462.81999999989"/>
    <n v="278480.47999999992"/>
    <n v="270535.88000000006"/>
    <n v="300980.83"/>
    <n v="314534.61999999994"/>
    <n v="321544.16000000003"/>
    <n v="359622.33000000007"/>
    <n v="320866.57"/>
    <n v="363145.30000000005"/>
    <n v="372561.57999999984"/>
  </r>
  <r>
    <x v="41"/>
    <x v="38"/>
    <x v="3"/>
    <n v="3267428.13"/>
    <n v="205276.27999999997"/>
    <n v="239939.38999999996"/>
    <n v="241183.55999999988"/>
    <n v="244228.56999999992"/>
    <n v="238460.18000000005"/>
    <n v="264080.32"/>
    <n v="279287.96999999991"/>
    <n v="287804.98000000004"/>
    <n v="321042.28000000009"/>
    <n v="284295.51"/>
    <n v="326483.41000000003"/>
    <n v="335345.67999999982"/>
  </r>
  <r>
    <x v="41"/>
    <x v="38"/>
    <x v="4"/>
    <n v="414230.13000000006"/>
    <n v="27277.39"/>
    <n v="32430.63"/>
    <n v="33279.26"/>
    <n v="34251.910000000003"/>
    <n v="32075.699999999997"/>
    <n v="36900.51"/>
    <n v="35246.65"/>
    <n v="33739.18"/>
    <n v="38580.050000000003"/>
    <n v="36571.06"/>
    <n v="36661.89"/>
    <n v="37215.9"/>
  </r>
  <r>
    <x v="0"/>
    <x v="22"/>
    <x v="1"/>
    <m/>
    <m/>
    <m/>
    <m/>
    <m/>
    <m/>
    <m/>
    <m/>
    <m/>
    <m/>
    <m/>
    <m/>
    <m/>
  </r>
  <r>
    <x v="21"/>
    <x v="38"/>
    <x v="5"/>
    <n v="6.2874347279727495E-3"/>
    <n v="5.0270262968173151E-3"/>
    <n v="5.196700933238583E-3"/>
    <n v="5.2029385619054647E-3"/>
    <n v="5.8366555891844682E-3"/>
    <n v="5.5192769178017652E-3"/>
    <n v="6.0220695298359309E-3"/>
    <n v="6.4934282975500149E-3"/>
    <n v="6.7606279639960219E-3"/>
    <n v="7.3014850709009343E-3"/>
    <n v="6.970669334254713E-3"/>
    <n v="7.6182630699004258E-3"/>
    <n v="7.6859468178397117E-3"/>
  </r>
  <r>
    <x v="21"/>
    <x v="38"/>
    <x v="6"/>
    <n v="5.7750187380556225E-3"/>
    <n v="4.570674739961679E-3"/>
    <n v="4.7375437190171612E-3"/>
    <n v="4.7197104522020599E-3"/>
    <n v="5.3105338176609391E-3"/>
    <n v="5.0319708843809064E-3"/>
    <n v="5.476844871787759E-3"/>
    <n v="5.9745001163604853E-3"/>
    <n v="6.2516907796691711E-3"/>
    <n v="6.7559968484416045E-3"/>
    <n v="6.4071168058278359E-3"/>
    <n v="7.0945220317209139E-3"/>
    <n v="7.1597434282210017E-3"/>
  </r>
  <r>
    <x v="21"/>
    <x v="38"/>
    <x v="7"/>
    <n v="2.0950866610326527E-2"/>
    <n v="2.0219091107736471E-2"/>
    <n v="1.8366671564350609E-2"/>
    <n v="2.0167359231081001E-2"/>
    <n v="1.9880616849125923E-2"/>
    <n v="1.9708307319089013E-2"/>
    <n v="2.0942008820640859E-2"/>
    <n v="2.0828308457222239E-2"/>
    <n v="2.2124877245423873E-2"/>
    <n v="2.2252869258056272E-2"/>
    <n v="2.2042396491993705E-2"/>
    <n v="2.2237597008562936E-2"/>
    <n v="2.2756155333067858E-2"/>
  </r>
  <r>
    <x v="0"/>
    <x v="38"/>
    <x v="8"/>
    <n v="0.12337657080961026"/>
    <n v="0.12513148553034167"/>
    <n v="0.10474987357290766"/>
    <n v="0.11327620596905873"/>
    <n v="0.11383820063156817"/>
    <n v="8.0715388994414244E-2"/>
    <n v="0.12908395317877483"/>
    <n v="0.12434333487412497"/>
    <n v="0.11959429545640946"/>
    <n v="0.12561488966842313"/>
    <n v="0.1495698872337646"/>
    <n v="0.15321416840241522"/>
    <n v="0.16684384196012478"/>
  </r>
  <r>
    <x v="0"/>
    <x v="43"/>
    <x v="1"/>
    <m/>
    <m/>
    <m/>
    <m/>
    <m/>
    <m/>
    <m/>
    <m/>
    <m/>
    <m/>
    <m/>
    <m/>
    <m/>
  </r>
  <r>
    <x v="42"/>
    <x v="38"/>
    <x v="2"/>
    <n v="2431010.46"/>
    <n v="150974.30000000002"/>
    <n v="174222.62"/>
    <n v="203614.96999999997"/>
    <n v="177289.74999999994"/>
    <n v="213265.29"/>
    <n v="193421.11999999997"/>
    <n v="195748.09000000003"/>
    <n v="211568.24999999997"/>
    <n v="257110.27999999994"/>
    <n v="211300.62"/>
    <n v="219495.21"/>
    <n v="222999.96"/>
  </r>
  <r>
    <x v="42"/>
    <x v="38"/>
    <x v="3"/>
    <n v="2103445.19"/>
    <n v="129082.34000000003"/>
    <n v="147482.5"/>
    <n v="176222.74999999997"/>
    <n v="148740.80999999994"/>
    <n v="188230.54"/>
    <n v="163928.34999999998"/>
    <n v="168056.85000000003"/>
    <n v="186293.27999999997"/>
    <n v="227382.46999999994"/>
    <n v="183129.46"/>
    <n v="190972.03"/>
    <n v="193923.81"/>
  </r>
  <r>
    <x v="42"/>
    <x v="38"/>
    <x v="4"/>
    <n v="327565.27"/>
    <n v="21891.96"/>
    <n v="26740.12"/>
    <n v="27392.219999999998"/>
    <n v="28548.94"/>
    <n v="25034.75"/>
    <n v="29492.770000000004"/>
    <n v="27691.239999999998"/>
    <n v="25274.969999999998"/>
    <n v="29727.809999999998"/>
    <n v="28171.159999999996"/>
    <n v="28523.18"/>
    <n v="29076.15"/>
  </r>
  <r>
    <x v="0"/>
    <x v="29"/>
    <x v="1"/>
    <m/>
    <m/>
    <m/>
    <m/>
    <m/>
    <m/>
    <m/>
    <m/>
    <m/>
    <m/>
    <m/>
    <m/>
    <m/>
  </r>
  <r>
    <x v="28"/>
    <x v="38"/>
    <x v="5"/>
    <n v="4.1516128089164389E-3"/>
    <n v="3.2635553601178882E-3"/>
    <n v="3.3240914398187846E-3"/>
    <n v="3.8598895806514874E-3"/>
    <n v="3.7158051804658514E-3"/>
    <n v="4.3508838549078934E-3"/>
    <n v="3.8699987410451982E-3"/>
    <n v="4.041132854619843E-3"/>
    <n v="4.4483290483139266E-3"/>
    <n v="5.2201621378604552E-3"/>
    <n v="4.590402646629744E-3"/>
    <n v="4.6046919851724325E-3"/>
    <n v="4.600490026213609E-3"/>
  </r>
  <r>
    <x v="28"/>
    <x v="38"/>
    <x v="6"/>
    <n v="3.717736061335485E-3"/>
    <n v="2.8741430369507151E-3"/>
    <n v="2.9120053674386213E-3"/>
    <n v="3.4484952253411921E-3"/>
    <n v="3.2342370983512712E-3"/>
    <n v="3.9720283563960046E-3"/>
    <n v="3.3997616446319393E-3"/>
    <n v="3.5950552037031067E-3"/>
    <n v="4.0466568052099959E-3"/>
    <n v="4.7850247347821818E-3"/>
    <n v="4.127155721904213E-3"/>
    <n v="4.1498441659791139E-3"/>
    <n v="4.1403387818297792E-3"/>
  </r>
  <r>
    <x v="28"/>
    <x v="38"/>
    <x v="7"/>
    <n v="1.656754490057397E-2"/>
    <n v="1.6227195261970539E-2"/>
    <n v="1.5143924173885088E-2"/>
    <n v="1.6599790406301149E-2"/>
    <n v="1.6570478481015654E-2"/>
    <n v="1.538212873472952E-2"/>
    <n v="1.6737921765448017E-2"/>
    <n v="1.6363588831363286E-2"/>
    <n v="1.6574368690400031E-2"/>
    <n v="1.7146920993060862E-2"/>
    <n v="1.6979542795844401E-2"/>
    <n v="1.7300989726462608E-2"/>
    <n v="1.7778997307268694E-2"/>
  </r>
  <r>
    <x v="0"/>
    <x v="38"/>
    <x v="8"/>
    <n v="9.2931505977383685E-2"/>
    <n v="9.2854646381635667E-2"/>
    <n v="7.4843545748110321E-2"/>
    <n v="9.4771229646402264E-2"/>
    <n v="8.1783156155619124E-2"/>
    <n v="6.9215228957606789E-2"/>
    <n v="9.5249131149715838E-2"/>
    <n v="8.8372620308657085E-2"/>
    <n v="8.937941017972989E-2"/>
    <n v="0.10270962853162456"/>
    <n v="0.11581954011434979"/>
    <n v="0.10936288665157486"/>
    <n v="0.11986447614637635"/>
  </r>
  <r>
    <x v="0"/>
    <x v="44"/>
    <x v="1"/>
    <m/>
    <m/>
    <m/>
    <m/>
    <m/>
    <m/>
    <m/>
    <m/>
    <m/>
    <m/>
    <m/>
    <m/>
    <m/>
  </r>
  <r>
    <x v="43"/>
    <x v="38"/>
    <x v="2"/>
    <n v="1755203.7"/>
    <n v="103896.61"/>
    <n v="116211.22999999998"/>
    <n v="122177.93000000001"/>
    <n v="127351"/>
    <n v="182691.56"/>
    <n v="154285.1"/>
    <n v="143976.59999999998"/>
    <n v="148755.35999999999"/>
    <n v="170291.50000000003"/>
    <n v="154260.59"/>
    <n v="168038.29"/>
    <n v="163267.93"/>
  </r>
  <r>
    <x v="43"/>
    <x v="38"/>
    <x v="3"/>
    <n v="1445704.3"/>
    <n v="82132.27"/>
    <n v="92514.64999999998"/>
    <n v="97923.74"/>
    <n v="102497.24"/>
    <n v="159960.01"/>
    <n v="126099.90000000001"/>
    <n v="118231.35999999997"/>
    <n v="124774.19999999998"/>
    <n v="140755.83000000002"/>
    <n v="126793.64"/>
    <n v="139641.86000000002"/>
    <n v="134379.6"/>
  </r>
  <r>
    <x v="43"/>
    <x v="38"/>
    <x v="4"/>
    <n v="309499.40000000002"/>
    <n v="21764.34"/>
    <n v="23696.58"/>
    <n v="24254.190000000002"/>
    <n v="24853.759999999998"/>
    <n v="22731.55"/>
    <n v="28185.200000000001"/>
    <n v="25745.24"/>
    <n v="23981.16"/>
    <n v="29535.670000000002"/>
    <n v="27466.95"/>
    <n v="28396.43"/>
    <n v="28888.329999999998"/>
  </r>
  <r>
    <x v="0"/>
    <x v="37"/>
    <x v="1"/>
    <m/>
    <m/>
    <m/>
    <m/>
    <m/>
    <m/>
    <m/>
    <m/>
    <m/>
    <m/>
    <m/>
    <m/>
    <m/>
  </r>
  <r>
    <x v="36"/>
    <x v="38"/>
    <x v="5"/>
    <n v="2.997488609398055E-3"/>
    <n v="2.2458944235116689E-3"/>
    <n v="2.2172594744230795E-3"/>
    <n v="2.3161033738951851E-3"/>
    <n v="2.6691419303005778E-3"/>
    <n v="3.7271407777230729E-3"/>
    <n v="3.086959390794721E-3"/>
    <n v="2.9723333114333788E-3"/>
    <n v="3.1276563897484413E-3"/>
    <n v="3.4574628470688301E-3"/>
    <n v="3.3512358866086898E-3"/>
    <n v="3.5252002408848963E-3"/>
    <n v="3.3682180192567824E-3"/>
  </r>
  <r>
    <x v="36"/>
    <x v="38"/>
    <x v="6"/>
    <n v="2.5552113436042396E-3"/>
    <n v="1.8287543588802004E-3"/>
    <n v="1.8266788084464623E-3"/>
    <n v="1.9162653507424686E-3"/>
    <n v="2.2287116500617015E-3"/>
    <n v="3.3754655095256515E-3"/>
    <n v="2.615225514146413E-3"/>
    <n v="2.5291933414728122E-3"/>
    <n v="2.7103412723455894E-3"/>
    <n v="2.9620582805472916E-3"/>
    <n v="2.8575254731110049E-3"/>
    <n v="3.0344336709803646E-3"/>
    <n v="2.869049805522968E-3"/>
  </r>
  <r>
    <x v="36"/>
    <x v="38"/>
    <x v="7"/>
    <n v="1.5653812158415645E-2"/>
    <n v="1.613259821998194E-2"/>
    <n v="1.3420254310766067E-2"/>
    <n v="1.4698132187701666E-2"/>
    <n v="1.4425708809235216E-2"/>
    <n v="1.3966971047841134E-2"/>
    <n v="1.5995841439902233E-2"/>
    <n v="1.5213638743688161E-2"/>
    <n v="1.5725937061981624E-2"/>
    <n v="1.7036095156929422E-2"/>
    <n v="1.6555095814170182E-2"/>
    <n v="1.7224108381260945E-2"/>
    <n v="1.7664152278808899E-2"/>
  </r>
  <r>
    <x v="0"/>
    <x v="38"/>
    <x v="8"/>
    <n v="7.3971357837055246E-2"/>
    <n v="7.0440935114873066E-2"/>
    <n v="5.3961340352260738E-2"/>
    <n v="6.2820476367033487E-2"/>
    <n v="6.3978984633503586E-2"/>
    <n v="6.3701652335410905E-2"/>
    <n v="8.3975404902459458E-2"/>
    <n v="7.1300857417762431E-2"/>
    <n v="6.9011608215708425E-2"/>
    <n v="7.5814396221653049E-2"/>
    <n v="9.5630216711897129E-2"/>
    <n v="9.4005309314350874E-2"/>
    <n v="9.9709615803481283E-2"/>
  </r>
  <r>
    <x v="0"/>
    <x v="45"/>
    <x v="1"/>
    <m/>
    <m/>
    <m/>
    <m/>
    <m/>
    <m/>
    <m/>
    <m/>
    <m/>
    <m/>
    <m/>
    <m/>
    <m/>
  </r>
  <r>
    <x v="44"/>
    <x v="38"/>
    <x v="2"/>
    <n v="1076732.3400000001"/>
    <n v="66360.62999999999"/>
    <n v="74664.900000000009"/>
    <n v="78537.540000000008"/>
    <n v="82831.08"/>
    <n v="117819.91"/>
    <n v="84161.470000000016"/>
    <n v="86638.24"/>
    <n v="89695.489999999991"/>
    <n v="118355.53"/>
    <n v="89833.7"/>
    <n v="94679.92"/>
    <n v="93153.93"/>
  </r>
  <r>
    <x v="44"/>
    <x v="38"/>
    <x v="3"/>
    <n v="944512.9"/>
    <n v="57161.099999999991"/>
    <n v="63628.750000000007"/>
    <n v="67338.280000000013"/>
    <n v="71560.56"/>
    <n v="107544.75"/>
    <n v="72167.630000000019"/>
    <n v="75504.430000000008"/>
    <n v="79386.399999999994"/>
    <n v="106082.59"/>
    <n v="78685.63"/>
    <n v="83517.66"/>
    <n v="81935.12"/>
  </r>
  <r>
    <x v="44"/>
    <x v="38"/>
    <x v="4"/>
    <n v="132219.44"/>
    <n v="9199.5299999999988"/>
    <n v="11036.150000000001"/>
    <n v="11199.26"/>
    <n v="11270.52"/>
    <n v="10275.159999999998"/>
    <n v="11993.840000000002"/>
    <n v="11133.810000000001"/>
    <n v="10309.090000000002"/>
    <n v="12272.940000000002"/>
    <n v="11148.07"/>
    <n v="11162.260000000002"/>
    <n v="11218.810000000001"/>
  </r>
  <r>
    <x v="0"/>
    <x v="46"/>
    <x v="1"/>
    <m/>
    <m/>
    <m/>
    <m/>
    <m/>
    <m/>
    <m/>
    <m/>
    <m/>
    <m/>
    <m/>
    <m/>
    <m/>
  </r>
  <r>
    <x v="45"/>
    <x v="38"/>
    <x v="5"/>
    <n v="1.8388138792782367E-3"/>
    <n v="1.4344930874811135E-3"/>
    <n v="1.4245736572261721E-3"/>
    <n v="1.4888209463970133E-3"/>
    <n v="1.7360516113739317E-3"/>
    <n v="2.4036763985630341E-3"/>
    <n v="1.6839152981045365E-3"/>
    <n v="1.7886081960260202E-3"/>
    <n v="1.885892867525025E-3"/>
    <n v="2.402996319370845E-3"/>
    <n v="1.9515932051526515E-3"/>
    <n v="1.9862477581208586E-3"/>
    <n v="1.9217659315616052E-3"/>
  </r>
  <r>
    <x v="45"/>
    <x v="38"/>
    <x v="6"/>
    <n v="1.6693801604246018E-3"/>
    <n v="1.2727471283015435E-3"/>
    <n v="1.2563338804496139E-3"/>
    <n v="1.317739832471621E-3"/>
    <n v="1.5560209597540321E-3"/>
    <n v="2.2694021734279636E-3"/>
    <n v="1.4967071922458157E-3"/>
    <n v="1.6151831595923459E-3"/>
    <n v="1.7244288994274128E-3"/>
    <n v="2.2323964423456083E-3"/>
    <n v="1.7733238993122014E-3"/>
    <n v="1.8148483529615686E-3"/>
    <n v="1.7493424604739188E-3"/>
  </r>
  <r>
    <x v="45"/>
    <x v="38"/>
    <x v="7"/>
    <n v="6.6873741191450058E-3"/>
    <n v="6.8190591261977369E-3"/>
    <n v="6.2501820774036147E-3"/>
    <n v="6.7867945243456802E-3"/>
    <n v="6.5416757725455504E-3"/>
    <n v="6.3133777605106243E-3"/>
    <n v="6.8068192844314406E-3"/>
    <n v="6.5793041036270273E-3"/>
    <n v="6.7603110319227324E-3"/>
    <n v="7.0789988409027255E-3"/>
    <n v="6.7192523011501519E-3"/>
    <n v="6.7705685545617466E-3"/>
    <n v="6.8598900741934235E-3"/>
  </r>
  <r>
    <x v="0"/>
    <x v="38"/>
    <x v="8"/>
    <n v="4.9002631503767512E-2"/>
    <n v="4.840132439236991E-2"/>
    <n v="3.6647321184233174E-2"/>
    <n v="4.3088657712090875E-2"/>
    <n v="4.4457261603967936E-2"/>
    <n v="4.387697141055253E-2"/>
    <n v="5.0007402641919621E-2"/>
    <n v="4.6199514919768328E-2"/>
    <n v="4.4696741751151396E-2"/>
    <n v="5.7014860374722462E-2"/>
    <n v="6.1579108329696437E-2"/>
    <n v="5.8462362169577356E-2"/>
    <n v="6.319092700414744E-2"/>
  </r>
  <r>
    <x v="0"/>
    <x v="7"/>
    <x v="9"/>
    <m/>
    <m/>
    <m/>
    <m/>
    <m/>
    <m/>
    <m/>
    <m/>
    <m/>
    <m/>
    <m/>
    <m/>
    <m/>
  </r>
  <r>
    <x v="0"/>
    <x v="0"/>
    <x v="0"/>
    <s v="All FY13 Billings"/>
    <s v="Jul FY13 Billings"/>
    <s v="Aug FY13 Billings"/>
    <s v="Sept FY13 Billings"/>
    <s v="Oct FY13 Billings"/>
    <s v="Nov FY13 Billings"/>
    <s v="Dec FY13 Billings"/>
    <s v="Jan FY13 Billings"/>
    <s v="Feb FY13 Billings"/>
    <s v="Mar FY13 Billings"/>
    <s v="Apr FY13 Billings"/>
    <s v="May FY13 Billings"/>
    <s v="Jun FY13 Billings"/>
  </r>
  <r>
    <x v="46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47"/>
    <x v="2"/>
    <n v="547048626.32999992"/>
    <n v="45960615.169999994"/>
    <n v="46663569.460000008"/>
    <n v="46472756.199999996"/>
    <n v="47969689.919999979"/>
    <n v="43664595.830000013"/>
    <n v="36790494.050000004"/>
    <n v="51921584.610000007"/>
    <n v="43315404.570000008"/>
    <n v="45453667.339999996"/>
    <n v="46110520.729999997"/>
    <n v="44551668.210000001"/>
    <n v="48174060.239999995"/>
  </r>
  <r>
    <x v="2"/>
    <x v="47"/>
    <x v="3"/>
    <n v="530576839.51999992"/>
    <n v="44704043.529999994"/>
    <n v="45215248.38000001"/>
    <n v="45249192.649999999"/>
    <n v="46463220.159999982"/>
    <n v="42250308.460000016"/>
    <n v="35442959.620000005"/>
    <n v="50450023.300000004"/>
    <n v="42075371.70000001"/>
    <n v="43977741.029999994"/>
    <n v="44704807.129999995"/>
    <n v="43186612.619999997"/>
    <n v="46857310.939999998"/>
  </r>
  <r>
    <x v="2"/>
    <x v="47"/>
    <x v="4"/>
    <n v="16471786.809999999"/>
    <n v="1256571.6399999999"/>
    <n v="1448321.0799999996"/>
    <n v="1223563.55"/>
    <n v="1506469.76"/>
    <n v="1414287.3699999999"/>
    <n v="1347534.43"/>
    <n v="1471561.31"/>
    <n v="1240032.8700000001"/>
    <n v="1475926.3100000003"/>
    <n v="1405713.6000000003"/>
    <n v="1365055.5900000003"/>
    <n v="1316749.3000000003"/>
  </r>
  <r>
    <x v="0"/>
    <x v="3"/>
    <x v="1"/>
    <m/>
    <m/>
    <m/>
    <m/>
    <m/>
    <m/>
    <m/>
    <m/>
    <m/>
    <m/>
    <m/>
    <m/>
    <m/>
  </r>
  <r>
    <x v="3"/>
    <x v="47"/>
    <x v="2"/>
    <n v="529076216.88999999"/>
    <n v="44395722.419999987"/>
    <n v="45101061.270000003"/>
    <n v="44616240.569999993"/>
    <n v="46296919.180000007"/>
    <n v="41787335.570000008"/>
    <n v="35517446.000000015"/>
    <n v="50390330.439999998"/>
    <n v="41536123.050000019"/>
    <n v="44100828.68999999"/>
    <n v="44992696.119999997"/>
    <n v="43553215.560000002"/>
    <n v="46788298.019999996"/>
  </r>
  <r>
    <x v="3"/>
    <x v="47"/>
    <x v="3"/>
    <n v="516372810.92000002"/>
    <n v="43420670.499999985"/>
    <n v="44009276.850000001"/>
    <n v="43596992.399999991"/>
    <n v="45145331.870000005"/>
    <n v="40687613.250000007"/>
    <n v="34481376.260000013"/>
    <n v="49272120.589999996"/>
    <n v="40623899.830000021"/>
    <n v="42949113.75999999"/>
    <n v="43884144.43"/>
    <n v="42502304.469999999"/>
    <n v="45799966.709999993"/>
  </r>
  <r>
    <x v="3"/>
    <x v="47"/>
    <x v="4"/>
    <n v="12703405.969999999"/>
    <n v="975051.91999999993"/>
    <n v="1091784.42"/>
    <n v="1019248.1699999999"/>
    <n v="1151587.3099999998"/>
    <n v="1099722.32"/>
    <n v="1036069.7400000001"/>
    <n v="1118209.8499999999"/>
    <n v="912223.21999999986"/>
    <n v="1151714.9300000002"/>
    <n v="1108551.69"/>
    <n v="1050911.0900000001"/>
    <n v="988331.30999999994"/>
  </r>
  <r>
    <x v="0"/>
    <x v="4"/>
    <x v="1"/>
    <m/>
    <m/>
    <m/>
    <m/>
    <m/>
    <m/>
    <m/>
    <m/>
    <m/>
    <m/>
    <m/>
    <m/>
    <m/>
  </r>
  <r>
    <x v="4"/>
    <x v="47"/>
    <x v="5"/>
    <n v="0.9671465961617125"/>
    <n v="0.9659514402883479"/>
    <n v="0.96651545931694349"/>
    <n v="0.96005152735055543"/>
    <n v="0.96512858968257487"/>
    <n v="0.95700726814674364"/>
    <n v="0.96539736464887216"/>
    <n v="0.97050833133268644"/>
    <n v="0.95892266186445119"/>
    <n v="0.97023697472240078"/>
    <n v="0.97575771012117996"/>
    <n v="0.97758888297305357"/>
    <n v="0.9712342656380587"/>
  </r>
  <r>
    <x v="4"/>
    <x v="47"/>
    <x v="6"/>
    <n v="0.97322908287355714"/>
    <n v="0.97129179088377626"/>
    <n v="0.97332821176022899"/>
    <n v="0.96348663582177729"/>
    <n v="0.97163588133879408"/>
    <n v="0.96301340115707146"/>
    <n v="0.97286955236499539"/>
    <n v="0.97665208788912472"/>
    <n v="0.96550305294153849"/>
    <n v="0.97661027497300712"/>
    <n v="0.98164262967037219"/>
    <n v="0.98415462319257951"/>
    <n v="0.97743480774315206"/>
  </r>
  <r>
    <x v="4"/>
    <x v="47"/>
    <x v="7"/>
    <n v="0.77122209730687985"/>
    <n v="0.77596206134335488"/>
    <n v="0.75382761120897324"/>
    <n v="0.83301612736011943"/>
    <n v="0.76442776388687672"/>
    <n v="0.77758052806481626"/>
    <n v="0.76886327869188487"/>
    <n v="0.75987989246605014"/>
    <n v="0.73564438658791342"/>
    <n v="0.78033362654806249"/>
    <n v="0.78860422919718476"/>
    <n v="0.76986688139198778"/>
    <n v="0.75058426839490233"/>
  </r>
  <r>
    <x v="0"/>
    <x v="47"/>
    <x v="8"/>
    <m/>
    <m/>
    <m/>
    <m/>
    <m/>
    <m/>
    <m/>
    <m/>
    <m/>
    <m/>
    <m/>
    <m/>
    <m/>
  </r>
  <r>
    <x v="0"/>
    <x v="48"/>
    <x v="1"/>
    <m/>
    <m/>
    <m/>
    <m/>
    <m/>
    <m/>
    <m/>
    <m/>
    <m/>
    <m/>
    <m/>
    <m/>
    <m/>
  </r>
  <r>
    <x v="47"/>
    <x v="47"/>
    <x v="2"/>
    <n v="460133356.32600003"/>
    <n v="42716855.760000005"/>
    <n v="43353278.480000004"/>
    <n v="42580123.240000002"/>
    <n v="44144546.340000011"/>
    <n v="39676249.120000005"/>
    <n v="33541178.970000003"/>
    <n v="47301341.389999993"/>
    <n v="38629932.719999991"/>
    <n v="40373647.910000004"/>
    <n v="39893281.189999998"/>
    <n v="35607941.346000008"/>
    <n v="12314979.860000001"/>
  </r>
  <r>
    <x v="47"/>
    <x v="47"/>
    <x v="3"/>
    <n v="450111362.73600012"/>
    <n v="41880425.340000004"/>
    <n v="42427552.330000006"/>
    <n v="41714996.050000004"/>
    <n v="43182941.31000001"/>
    <n v="38752205.630000003"/>
    <n v="32671535.880000003"/>
    <n v="46376725.25999999"/>
    <n v="37870543.919999994"/>
    <n v="39419254.410000004"/>
    <n v="38997587.809999995"/>
    <n v="34817301.886000007"/>
    <n v="12000292.910000002"/>
  </r>
  <r>
    <x v="47"/>
    <x v="47"/>
    <x v="4"/>
    <n v="10021993.59"/>
    <n v="836430.42"/>
    <n v="925726.14999999979"/>
    <n v="865127.19"/>
    <n v="961605.03"/>
    <n v="924043.48999999987"/>
    <n v="869643.09000000008"/>
    <n v="924616.13"/>
    <n v="759388.79999999981"/>
    <n v="954393.5"/>
    <n v="895693.37999999989"/>
    <n v="790639.46000000008"/>
    <n v="314686.95000000007"/>
  </r>
  <r>
    <x v="0"/>
    <x v="6"/>
    <x v="1"/>
    <m/>
    <m/>
    <m/>
    <m/>
    <m/>
    <m/>
    <m/>
    <m/>
    <m/>
    <m/>
    <m/>
    <m/>
    <m/>
  </r>
  <r>
    <x v="6"/>
    <x v="47"/>
    <x v="5"/>
    <n v="0.84111966318773024"/>
    <n v="0.92942306368176508"/>
    <n v="0.92906048512131967"/>
    <n v="0.91623838828823345"/>
    <n v="0.92025915559639349"/>
    <n v="0.90865948409260688"/>
    <n v="0.91168058043515177"/>
    <n v="0.91101498048058105"/>
    <n v="0.89182897178235876"/>
    <n v="0.88823741345223672"/>
    <n v="0.86516657280005527"/>
    <n v="0.79925046079436157"/>
    <n v="0.25563508242086264"/>
  </r>
  <r>
    <x v="6"/>
    <x v="47"/>
    <x v="6"/>
    <n v="0.84834340515730955"/>
    <n v="0.93683752146256938"/>
    <n v="0.93834610778710037"/>
    <n v="0.9218948141829445"/>
    <n v="0.92940052715450938"/>
    <n v="0.9172052712156693"/>
    <n v="0.92180608589932422"/>
    <n v="0.91926073025222932"/>
    <n v="0.90006439372703118"/>
    <n v="0.89634559408382619"/>
    <n v="0.87233544474526847"/>
    <n v="0.80620589978561763"/>
    <n v="0.25610289342822462"/>
  </r>
  <r>
    <x v="6"/>
    <x v="47"/>
    <x v="7"/>
    <n v="0.60843390614524351"/>
    <n v="0.66564483342947334"/>
    <n v="0.63917190931171153"/>
    <n v="0.70705537934666318"/>
    <n v="0.63831684878958339"/>
    <n v="0.6533633189413266"/>
    <n v="0.64535871636318798"/>
    <n v="0.62832321271072289"/>
    <n v="0.61239408919861915"/>
    <n v="0.64664034615657728"/>
    <n v="0.63718056081978558"/>
    <n v="0.57919945956193619"/>
    <n v="0.23898774808537965"/>
  </r>
  <r>
    <x v="0"/>
    <x v="47"/>
    <x v="8"/>
    <m/>
    <m/>
    <m/>
    <m/>
    <m/>
    <m/>
    <m/>
    <m/>
    <m/>
    <m/>
    <m/>
    <m/>
    <m/>
  </r>
  <r>
    <x v="0"/>
    <x v="49"/>
    <x v="1"/>
    <m/>
    <m/>
    <m/>
    <m/>
    <m/>
    <m/>
    <m/>
    <m/>
    <m/>
    <m/>
    <m/>
    <m/>
    <m/>
  </r>
  <r>
    <x v="48"/>
    <x v="47"/>
    <x v="2"/>
    <n v="53272194.554999992"/>
    <n v="628889.46000000008"/>
    <n v="679247.75"/>
    <n v="905197.05"/>
    <n v="913088.88000000012"/>
    <n v="928875.15"/>
    <n v="938594.29"/>
    <n v="1621998.73"/>
    <n v="1607317.1"/>
    <n v="2248675.8700000006"/>
    <n v="3501278.89"/>
    <n v="6522119.4650000017"/>
    <n v="32776911.919999991"/>
  </r>
  <r>
    <x v="48"/>
    <x v="47"/>
    <x v="3"/>
    <n v="52038277.414999992"/>
    <n v="593165.17000000004"/>
    <n v="634610.28"/>
    <n v="863596.68"/>
    <n v="858406.91000000015"/>
    <n v="877507.20000000007"/>
    <n v="888297.17"/>
    <n v="1556503.01"/>
    <n v="1556237.78"/>
    <n v="2179351.2800000007"/>
    <n v="3417248.24"/>
    <n v="6384503.6450000014"/>
    <n v="32228850.04999999"/>
  </r>
  <r>
    <x v="48"/>
    <x v="47"/>
    <x v="4"/>
    <n v="1233917.1400000001"/>
    <n v="35724.29"/>
    <n v="44637.470000000008"/>
    <n v="41600.37000000001"/>
    <n v="54681.969999999994"/>
    <n v="51367.950000000004"/>
    <n v="50297.120000000003"/>
    <n v="65495.72"/>
    <n v="51079.32"/>
    <n v="69324.590000000011"/>
    <n v="84030.65"/>
    <n v="137615.82"/>
    <n v="548061.87"/>
  </r>
  <r>
    <x v="0"/>
    <x v="11"/>
    <x v="1"/>
    <m/>
    <m/>
    <m/>
    <m/>
    <m/>
    <m/>
    <m/>
    <m/>
    <m/>
    <m/>
    <m/>
    <m/>
    <m/>
  </r>
  <r>
    <x v="10"/>
    <x v="47"/>
    <x v="5"/>
    <n v="9.7381095557059746E-2"/>
    <n v="1.3683225467584622E-2"/>
    <n v="1.4556275009828618E-2"/>
    <n v="1.9478015164506212E-2"/>
    <n v="1.9034704654601206E-2"/>
    <n v="2.1272958843278952E-2"/>
    <n v="2.551186968906714E-2"/>
    <n v="3.1239391905762557E-2"/>
    <n v="3.7107285871069026E-2"/>
    <n v="4.9471824862438056E-2"/>
    <n v="7.5932321617049769E-2"/>
    <n v="0.14639450613290517"/>
    <n v="0.68038508186164037"/>
  </r>
  <r>
    <x v="10"/>
    <x v="47"/>
    <x v="6"/>
    <n v="9.8078682556286795E-2"/>
    <n v="1.3268714039300241E-2"/>
    <n v="1.4035315579084736E-2"/>
    <n v="1.908535002336666E-2"/>
    <n v="1.847497670294922E-2"/>
    <n v="2.076924955070493E-2"/>
    <n v="2.5062725560275882E-2"/>
    <n v="3.0852374452719031E-2"/>
    <n v="3.6986905097263816E-2"/>
    <n v="4.9555780468881462E-2"/>
    <n v="7.6440285942018793E-2"/>
    <n v="0.14783524934398992"/>
    <n v="0.68780835697696119"/>
  </r>
  <r>
    <x v="10"/>
    <x v="47"/>
    <x v="7"/>
    <n v="7.4910946470657977E-2"/>
    <n v="2.8429966794412138E-2"/>
    <n v="3.0820147974370448E-2"/>
    <n v="3.3999353772838366E-2"/>
    <n v="3.6298086726944984E-2"/>
    <n v="3.6320730206337068E-2"/>
    <n v="3.7325294909162358E-2"/>
    <n v="4.4507639304542462E-2"/>
    <n v="4.119190808224301E-2"/>
    <n v="4.6970224414523781E-2"/>
    <n v="5.977793058273035E-2"/>
    <n v="0.10081334489828357"/>
    <n v="0.41622339954917759"/>
  </r>
  <r>
    <x v="0"/>
    <x v="47"/>
    <x v="8"/>
    <n v="0.61292100401400551"/>
    <n v="0.19387672774412151"/>
    <n v="0.20519276223868366"/>
    <n v="0.23254107420392431"/>
    <n v="0.23870708665006704"/>
    <n v="0.2328972924222022"/>
    <n v="0.28885911858076857"/>
    <n v="0.35106349444521129"/>
    <n v="0.34304273965491744"/>
    <n v="0.44265103726187993"/>
    <n v="0.56315650498484748"/>
    <n v="0.72923956245272104"/>
    <n v="0.9140477550640409"/>
  </r>
  <r>
    <x v="0"/>
    <x v="50"/>
    <x v="1"/>
    <m/>
    <m/>
    <m/>
    <m/>
    <m/>
    <m/>
    <m/>
    <m/>
    <m/>
    <m/>
    <m/>
    <m/>
    <m/>
  </r>
  <r>
    <x v="49"/>
    <x v="47"/>
    <x v="2"/>
    <n v="6247394.0500000007"/>
    <n v="395629.42"/>
    <n v="391492.16999999993"/>
    <n v="434569.26000000007"/>
    <n v="482964.88"/>
    <n v="476315.05999999994"/>
    <n v="392948.54000000004"/>
    <n v="593041.45000000007"/>
    <n v="521647.68"/>
    <n v="598891.39"/>
    <n v="669426.43999999994"/>
    <n v="605519.65999999992"/>
    <n v="684948.10000000009"/>
  </r>
  <r>
    <x v="49"/>
    <x v="47"/>
    <x v="3"/>
    <n v="5915402.8599999994"/>
    <n v="374651.62"/>
    <n v="366159.21999999991"/>
    <n v="410384.69000000006"/>
    <n v="453369.69"/>
    <n v="447809.87999999995"/>
    <n v="366016.87000000005"/>
    <n v="563394.72000000009"/>
    <n v="497408.08999999997"/>
    <n v="568080.15"/>
    <n v="638679.84"/>
    <n v="575783.85999999987"/>
    <n v="653664.2300000001"/>
  </r>
  <r>
    <x v="49"/>
    <x v="47"/>
    <x v="4"/>
    <n v="331991.18999999994"/>
    <n v="20977.8"/>
    <n v="25332.95"/>
    <n v="24184.569999999996"/>
    <n v="29595.19"/>
    <n v="28505.18"/>
    <n v="26931.67"/>
    <n v="29646.73"/>
    <n v="24239.589999999997"/>
    <n v="30811.239999999998"/>
    <n v="30746.6"/>
    <n v="29735.8"/>
    <n v="31283.87"/>
  </r>
  <r>
    <x v="0"/>
    <x v="16"/>
    <x v="1"/>
    <m/>
    <m/>
    <m/>
    <m/>
    <m/>
    <m/>
    <m/>
    <m/>
    <m/>
    <m/>
    <m/>
    <m/>
    <m/>
  </r>
  <r>
    <x v="15"/>
    <x v="47"/>
    <x v="5"/>
    <n v="1.1420180490922834E-2"/>
    <n v="8.6080096738618134E-3"/>
    <n v="8.3896747404972275E-3"/>
    <n v="9.3510541558970445E-3"/>
    <n v="1.0068125952147081E-2"/>
    <n v="1.0908495794955805E-2"/>
    <n v="1.0680708431530291E-2"/>
    <n v="1.1421867311148692E-2"/>
    <n v="1.2043006066282712E-2"/>
    <n v="1.3175865118213805E-2"/>
    <n v="1.4517867710057414E-2"/>
    <n v="1.3591402619219674E-2"/>
    <n v="1.4218193288828755E-2"/>
  </r>
  <r>
    <x v="15"/>
    <x v="47"/>
    <x v="6"/>
    <n v="1.1149003159187125E-2"/>
    <n v="8.3807098959309736E-3"/>
    <n v="8.0981357643489706E-3"/>
    <n v="9.0694367339170644E-3"/>
    <n v="9.7576037226602807E-3"/>
    <n v="1.0598973032917824E-2"/>
    <n v="1.0326927376388214E-2"/>
    <n v="1.1167382751238492E-2"/>
    <n v="1.1821834719525481E-2"/>
    <n v="1.2917447251610233E-2"/>
    <n v="1.4286603186604555E-2"/>
    <n v="1.3332461729896146E-2"/>
    <n v="1.3950101209115611E-2"/>
  </r>
  <r>
    <x v="15"/>
    <x v="47"/>
    <x v="7"/>
    <n v="2.0155141262418998E-2"/>
    <n v="1.669447195227166E-2"/>
    <n v="1.7491252699297872E-2"/>
    <n v="1.9765683605073064E-2"/>
    <n v="1.9645392682824246E-2"/>
    <n v="2.0155154181996267E-2"/>
    <n v="1.9985886371749327E-2"/>
    <n v="2.0146445682239361E-2"/>
    <n v="1.9547538284206929E-2"/>
    <n v="2.0875866085753286E-2"/>
    <n v="2.1872591970370062E-2"/>
    <n v="2.1783581722118726E-2"/>
    <n v="2.37584102000282E-2"/>
  </r>
  <r>
    <x v="0"/>
    <x v="47"/>
    <x v="8"/>
    <n v="0.18569628271560756"/>
    <n v="0.15129984571508104"/>
    <n v="0.14879731565642093"/>
    <n v="0.1454656344410083"/>
    <n v="0.16585020878900567"/>
    <n v="0.15568540208950288"/>
    <n v="0.17005453090678244"/>
    <n v="0.19779622775192604"/>
    <n v="0.16946765915521214"/>
    <n v="0.21152197792626826"/>
    <n v="0.24647869622116955"/>
    <n v="0.25004864960771545"/>
    <n v="0.22222928723370269"/>
  </r>
  <r>
    <x v="0"/>
    <x v="51"/>
    <x v="1"/>
    <m/>
    <m/>
    <m/>
    <m/>
    <m/>
    <m/>
    <m/>
    <m/>
    <m/>
    <m/>
    <m/>
    <m/>
    <m/>
  </r>
  <r>
    <x v="50"/>
    <x v="47"/>
    <x v="2"/>
    <n v="3469891.21"/>
    <n v="221357.46"/>
    <n v="246261.15"/>
    <n v="254399.35999999999"/>
    <n v="290558.8000000001"/>
    <n v="259546.15000000002"/>
    <n v="233953.61"/>
    <n v="323533.97999999992"/>
    <n v="290796.95999999996"/>
    <n v="327333.91000000003"/>
    <n v="358986.97"/>
    <n v="306160.82999999996"/>
    <n v="357002.03"/>
  </r>
  <r>
    <x v="50"/>
    <x v="47"/>
    <x v="3"/>
    <n v="3140734.31"/>
    <n v="197130.31"/>
    <n v="218096.15"/>
    <n v="228496.62"/>
    <n v="261540.24000000011"/>
    <n v="231516.35000000003"/>
    <n v="207164.44999999998"/>
    <n v="294907.17999999993"/>
    <n v="267275.36"/>
    <n v="298051.08"/>
    <n v="329729.50999999995"/>
    <n v="278370.07999999996"/>
    <n v="328456.98000000004"/>
  </r>
  <r>
    <x v="50"/>
    <x v="47"/>
    <x v="4"/>
    <n v="329156.90000000002"/>
    <n v="24227.149999999998"/>
    <n v="28164.999999999996"/>
    <n v="25902.739999999998"/>
    <n v="29018.560000000001"/>
    <n v="28029.800000000003"/>
    <n v="26789.159999999996"/>
    <n v="28626.800000000003"/>
    <n v="23521.600000000002"/>
    <n v="29282.829999999998"/>
    <n v="29257.460000000003"/>
    <n v="27790.75"/>
    <n v="28545.050000000003"/>
  </r>
  <r>
    <x v="0"/>
    <x v="22"/>
    <x v="1"/>
    <m/>
    <m/>
    <m/>
    <m/>
    <m/>
    <m/>
    <m/>
    <m/>
    <m/>
    <m/>
    <m/>
    <m/>
    <m/>
  </r>
  <r>
    <x v="21"/>
    <x v="47"/>
    <x v="5"/>
    <n v="6.3429301217307757E-3"/>
    <n v="4.8162423235902918E-3"/>
    <n v="5.2773748954437561E-3"/>
    <n v="5.4741612248080957E-3"/>
    <n v="6.0571331706452741E-3"/>
    <n v="5.9440868526642208E-3"/>
    <n v="6.3590776922442544E-3"/>
    <n v="6.2312038900617034E-3"/>
    <n v="6.7134767154271077E-3"/>
    <n v="7.2014851420347473E-3"/>
    <n v="7.7853592697867584E-3"/>
    <n v="6.8720396407351489E-3"/>
    <n v="7.4106693150097673E-3"/>
  </r>
  <r>
    <x v="21"/>
    <x v="47"/>
    <x v="6"/>
    <n v="5.9194711794079563E-3"/>
    <n v="4.4096751531594626E-3"/>
    <n v="4.8235088341673279E-3"/>
    <n v="5.0497391581637427E-3"/>
    <n v="5.6289736074978105E-3"/>
    <n v="5.479636917188082E-3"/>
    <n v="5.8450099038315001E-3"/>
    <n v="5.8455310961174501E-3"/>
    <n v="6.3522994379155992E-3"/>
    <n v="6.7773167293126895E-3"/>
    <n v="7.3757059065517995E-3"/>
    <n v="6.4457493448116599E-3"/>
    <n v="7.009727477118431E-3"/>
  </r>
  <r>
    <x v="21"/>
    <x v="47"/>
    <x v="7"/>
    <n v="1.9983071891154475E-2"/>
    <n v="1.9280357147006755E-2"/>
    <n v="1.944665474315958E-2"/>
    <n v="2.11699179826009E-2"/>
    <n v="1.9262623632086716E-2"/>
    <n v="1.981902730277511E-2"/>
    <n v="1.9880130261309907E-2"/>
    <n v="1.9453351896021241E-2"/>
    <n v="1.8968529439062371E-2"/>
    <n v="1.9840306254856308E-2"/>
    <n v="2.0813243892639294E-2"/>
    <n v="2.0358694696089259E-2"/>
    <n v="2.1678424283194983E-2"/>
  </r>
  <r>
    <x v="0"/>
    <x v="47"/>
    <x v="8"/>
    <n v="0.12665832834976215"/>
    <n v="9.9744690585657728E-2"/>
    <n v="0.10996005154711656"/>
    <n v="9.9652427987180867E-2"/>
    <n v="0.11961632608546516"/>
    <n v="0.10047635518792578"/>
    <n v="0.12199238465359991"/>
    <n v="0.13451420716647611"/>
    <n v="0.11374776288023257"/>
    <n v="0.1466252734991412"/>
    <n v="0.17541215204020466"/>
    <n v="0.16858262044574129"/>
    <n v="0.14892332634785371"/>
  </r>
  <r>
    <x v="0"/>
    <x v="52"/>
    <x v="1"/>
    <m/>
    <m/>
    <m/>
    <m/>
    <m/>
    <m/>
    <m/>
    <m/>
    <m/>
    <m/>
    <m/>
    <m/>
    <m/>
  </r>
  <r>
    <x v="51"/>
    <x v="47"/>
    <x v="2"/>
    <n v="2400874.06"/>
    <n v="185947.82000000004"/>
    <n v="175639.74"/>
    <n v="178350.40000000002"/>
    <n v="182488.49"/>
    <n v="173833.87000000005"/>
    <n v="160898.98000000004"/>
    <n v="205264.75999999995"/>
    <n v="194019.50999999998"/>
    <n v="211721.52000000002"/>
    <n v="214151.61"/>
    <n v="195531.97"/>
    <n v="323025.39"/>
  </r>
  <r>
    <x v="51"/>
    <x v="47"/>
    <x v="3"/>
    <n v="2114907.59"/>
    <n v="164643.37000000002"/>
    <n v="151172"/>
    <n v="155459.01"/>
    <n v="152046.94"/>
    <n v="148634.04000000007"/>
    <n v="137377.53000000006"/>
    <n v="179932.42999999993"/>
    <n v="173538.61999999997"/>
    <n v="187959.40000000002"/>
    <n v="190375.74"/>
    <n v="173175.85"/>
    <n v="300592.66000000003"/>
  </r>
  <r>
    <x v="51"/>
    <x v="47"/>
    <x v="4"/>
    <n v="285966.46999999997"/>
    <n v="21304.45"/>
    <n v="24467.739999999998"/>
    <n v="22891.39"/>
    <n v="30441.55"/>
    <n v="25199.829999999994"/>
    <n v="23521.449999999993"/>
    <n v="25332.33"/>
    <n v="20480.890000000003"/>
    <n v="23762.12"/>
    <n v="23775.870000000003"/>
    <n v="22356.12"/>
    <n v="22432.73"/>
  </r>
  <r>
    <x v="0"/>
    <x v="29"/>
    <x v="1"/>
    <m/>
    <m/>
    <m/>
    <m/>
    <m/>
    <m/>
    <m/>
    <m/>
    <m/>
    <m/>
    <m/>
    <m/>
    <m/>
  </r>
  <r>
    <x v="28"/>
    <x v="47"/>
    <x v="5"/>
    <n v="4.3887763252543188E-3"/>
    <n v="4.0458079012261417E-3"/>
    <n v="3.7639585233735346E-3"/>
    <n v="3.8377409601541997E-3"/>
    <n v="3.804245770701035E-3"/>
    <n v="3.9811171200757221E-3"/>
    <n v="4.3733845971551995E-3"/>
    <n v="3.953360852558924E-3"/>
    <n v="4.4792265459844454E-3"/>
    <n v="4.6579634249595851E-3"/>
    <n v="4.6443112463197727E-3"/>
    <n v="4.3888809971903853E-3"/>
    <n v="6.7053802064992816E-3"/>
  </r>
  <r>
    <x v="28"/>
    <x v="47"/>
    <x v="6"/>
    <n v="3.9860533526365491E-3"/>
    <n v="3.6829637097483396E-3"/>
    <n v="3.3433853714462326E-3"/>
    <n v="3.4356195303298968E-3"/>
    <n v="3.2724150301338059E-3"/>
    <n v="3.5179397599124657E-3"/>
    <n v="3.8760174509376946E-3"/>
    <n v="3.5665480059352108E-3"/>
    <n v="4.1244702777040454E-3"/>
    <n v="4.2739666840045524E-3"/>
    <n v="4.2585071320494477E-3"/>
    <n v="4.0099428849346974E-3"/>
    <n v="6.4150642444015596E-3"/>
  </r>
  <r>
    <x v="28"/>
    <x v="47"/>
    <x v="7"/>
    <n v="1.7360986594750615E-2"/>
    <n v="1.6954425296435947E-2"/>
    <n v="1.689386444613511E-2"/>
    <n v="1.870878713247056E-2"/>
    <n v="2.0207209469641128E-2"/>
    <n v="1.7818040756455315E-2"/>
    <n v="1.7455175523789765E-2"/>
    <n v="1.7214593661748285E-2"/>
    <n v="1.6516408956159363E-2"/>
    <n v="1.609980108017723E-2"/>
    <n v="1.6913736909139953E-2"/>
    <n v="1.6377442914247906E-2"/>
    <n v="1.7036447256892406E-2"/>
  </r>
  <r>
    <x v="0"/>
    <x v="47"/>
    <x v="8"/>
    <n v="0.10034669873113843"/>
    <n v="9.3072423903167195E-2"/>
    <n v="8.8115501472638066E-2"/>
    <n v="7.7595361385369349E-2"/>
    <n v="8.5333571640219971E-2"/>
    <n v="7.4811970948571227E-2"/>
    <n v="9.5556003584804025E-2"/>
    <n v="9.8605856206556972E-2"/>
    <n v="8.5632980646406967E-2"/>
    <n v="0.11113300651477719"/>
    <n v="0.12690110529883603"/>
    <n v="0.12949763914698281"/>
    <n v="0.15832883434588066"/>
  </r>
  <r>
    <x v="0"/>
    <x v="53"/>
    <x v="1"/>
    <m/>
    <m/>
    <m/>
    <m/>
    <m/>
    <m/>
    <m/>
    <m/>
    <m/>
    <m/>
    <m/>
    <m/>
    <m/>
  </r>
  <r>
    <x v="52"/>
    <x v="47"/>
    <x v="2"/>
    <n v="1664107.4000000004"/>
    <n v="115917.3"/>
    <n v="115060.22000000003"/>
    <n v="128178.34999999999"/>
    <n v="129004.19"/>
    <n v="122668.26999999999"/>
    <n v="111144.64000000003"/>
    <n v="172472.81"/>
    <n v="144290.35000000003"/>
    <n v="158774.86000000002"/>
    <n v="171556.11000000002"/>
    <n v="143079.70000000004"/>
    <n v="151960.6"/>
  </r>
  <r>
    <x v="52"/>
    <x v="47"/>
    <x v="3"/>
    <n v="1463197.8000000003"/>
    <n v="101803.5"/>
    <n v="98437.180000000022"/>
    <n v="112553.76"/>
    <n v="110720.76000000001"/>
    <n v="105602.58999999998"/>
    <n v="95215.440000000031"/>
    <n v="154447.97999999998"/>
    <n v="130179.33000000003"/>
    <n v="141188.01"/>
    <n v="153657.68000000002"/>
    <n v="125443.75000000004"/>
    <n v="133947.82"/>
  </r>
  <r>
    <x v="52"/>
    <x v="47"/>
    <x v="4"/>
    <n v="200909.6"/>
    <n v="14113.800000000001"/>
    <n v="16623.04"/>
    <n v="15624.589999999998"/>
    <n v="18283.43"/>
    <n v="17065.680000000004"/>
    <n v="15929.199999999997"/>
    <n v="18024.830000000002"/>
    <n v="14111.020000000002"/>
    <n v="17586.849999999999"/>
    <n v="17898.430000000004"/>
    <n v="17635.95"/>
    <n v="18012.78"/>
  </r>
  <r>
    <x v="0"/>
    <x v="37"/>
    <x v="1"/>
    <m/>
    <m/>
    <m/>
    <m/>
    <m/>
    <m/>
    <m/>
    <m/>
    <m/>
    <m/>
    <m/>
    <m/>
    <m/>
  </r>
  <r>
    <x v="36"/>
    <x v="47"/>
    <x v="5"/>
    <n v="3.0419734552009445E-3"/>
    <n v="2.5221007066864292E-3"/>
    <n v="2.4657397908368242E-3"/>
    <n v="2.7581396172925935E-3"/>
    <n v="2.6892854678682077E-3"/>
    <n v="2.8093302518494867E-3"/>
    <n v="3.0210151526899654E-3"/>
    <n v="3.321794034128574E-3"/>
    <n v="3.3311555422925608E-3"/>
    <n v="3.4931144018004339E-3"/>
    <n v="3.7205415875597296E-3"/>
    <n v="3.2115452854778754E-3"/>
    <n v="3.1544071486385473E-3"/>
  </r>
  <r>
    <x v="36"/>
    <x v="47"/>
    <x v="6"/>
    <n v="2.7577490968579031E-3"/>
    <n v="2.2772772206093995E-3"/>
    <n v="2.1770792714154719E-3"/>
    <n v="2.4874202921275766E-3"/>
    <n v="2.3829764622151418E-3"/>
    <n v="2.4994513377334985E-3"/>
    <n v="2.6864415675453691E-3"/>
    <n v="3.0614055236719774E-3"/>
    <n v="3.0939555550022627E-3"/>
    <n v="3.2104425259971117E-3"/>
    <n v="3.4371623515379213E-3"/>
    <n v="2.9046906527210757E-3"/>
    <n v="2.8586322457026599E-3"/>
  </r>
  <r>
    <x v="36"/>
    <x v="47"/>
    <x v="7"/>
    <n v="1.219719525983836E-2"/>
    <n v="1.1231989924585599E-2"/>
    <n v="1.1477454985326875E-2"/>
    <n v="1.2769741301953623E-2"/>
    <n v="1.2136606047770915E-2"/>
    <n v="1.206662829775536E-2"/>
    <n v="1.1820996662771725E-2"/>
    <n v="1.2248779495296734E-2"/>
    <n v="1.1379553188779585E-2"/>
    <n v="1.191580492931249E-2"/>
    <n v="1.2732629178518298E-2"/>
    <n v="1.2919583736512882E-2"/>
    <n v="1.3679733871891935E-2"/>
  </r>
  <r>
    <x v="0"/>
    <x v="47"/>
    <x v="8"/>
    <n v="7.7310749553072433E-2"/>
    <n v="6.3974305925115535E-2"/>
    <n v="6.330163080830882E-2"/>
    <n v="6.0458152380456896E-2"/>
    <n v="6.5951628362601142E-2"/>
    <n v="5.7060941517045306E-2"/>
    <n v="7.2981289111468881E-2"/>
    <n v="9.1916656767413479E-2"/>
    <n v="6.9648600037089961E-2"/>
    <n v="9.3761170226417723E-2"/>
    <n v="0.11643587540706914"/>
    <n v="0.10885594257450272"/>
    <n v="8.8493608644815189E-2"/>
  </r>
  <r>
    <x v="0"/>
    <x v="54"/>
    <x v="1"/>
    <m/>
    <m/>
    <m/>
    <m/>
    <m/>
    <m/>
    <m/>
    <m/>
    <m/>
    <m/>
    <m/>
    <m/>
    <m/>
  </r>
  <r>
    <x v="53"/>
    <x v="47"/>
    <x v="2"/>
    <n v="1154852.7"/>
    <n v="78428.209999999992"/>
    <n v="84490.07"/>
    <n v="81683.849999999991"/>
    <n v="95259.860000000015"/>
    <n v="91918.52"/>
    <n v="88557.1"/>
    <n v="108133.12000000001"/>
    <n v="91505.48"/>
    <n v="107057.89"/>
    <n v="116898.21"/>
    <n v="101363.04000000002"/>
    <n v="109557.35000000002"/>
  </r>
  <r>
    <x v="53"/>
    <x v="47"/>
    <x v="3"/>
    <n v="947589.78000000014"/>
    <n v="63092.259999999995"/>
    <n v="66950.63"/>
    <n v="65907.329999999987"/>
    <n v="75714.060000000012"/>
    <n v="74180.22"/>
    <n v="72690.760000000009"/>
    <n v="89612.170000000013"/>
    <n v="78082.89"/>
    <n v="88404.17"/>
    <n v="97721.38"/>
    <n v="83576.050000000017"/>
    <n v="91657.860000000015"/>
  </r>
  <r>
    <x v="53"/>
    <x v="47"/>
    <x v="4"/>
    <n v="207262.91999999998"/>
    <n v="15335.95"/>
    <n v="17539.439999999999"/>
    <n v="15776.52"/>
    <n v="19545.8"/>
    <n v="17738.3"/>
    <n v="15866.34"/>
    <n v="18520.95"/>
    <n v="13422.589999999998"/>
    <n v="18653.72"/>
    <n v="19176.830000000002"/>
    <n v="17786.989999999998"/>
    <n v="17899.489999999998"/>
  </r>
  <r>
    <x v="0"/>
    <x v="46"/>
    <x v="1"/>
    <m/>
    <m/>
    <m/>
    <m/>
    <m/>
    <m/>
    <m/>
    <m/>
    <m/>
    <m/>
    <m/>
    <m/>
    <m/>
  </r>
  <r>
    <x v="45"/>
    <x v="47"/>
    <x v="5"/>
    <n v="2.111060414770789E-3"/>
    <n v="1.7064221118431127E-3"/>
    <n v="1.8106216686322048E-3"/>
    <n v="1.7576717345634859E-3"/>
    <n v="1.9858343916516201E-3"/>
    <n v="2.1051041067199541E-3"/>
    <n v="2.4070647129567427E-3"/>
    <n v="2.0826236489549232E-3"/>
    <n v="2.1125389664114124E-3"/>
    <n v="2.3553190812787782E-3"/>
    <n v="2.5351743625819604E-3"/>
    <n v="2.2751794505698943E-3"/>
    <n v="2.2741979699073011E-3"/>
  </r>
  <r>
    <x v="45"/>
    <x v="47"/>
    <x v="6"/>
    <n v="1.7859614468985524E-3"/>
    <n v="1.411332287148925E-3"/>
    <n v="1.4807091058602736E-3"/>
    <n v="1.4565415677090536E-3"/>
    <n v="1.6295482693466428E-3"/>
    <n v="1.7557320337727061E-3"/>
    <n v="2.0509224054466816E-3"/>
    <n v="1.7762562658717345E-3"/>
    <n v="1.8557861011124467E-3"/>
    <n v="2.0102026145384306E-3"/>
    <n v="2.1859255474658396E-3"/>
    <n v="1.9352305015303611E-3"/>
    <n v="1.956105849039574E-3"/>
  </r>
  <r>
    <x v="45"/>
    <x v="47"/>
    <x v="7"/>
    <n v="1.2582904477258712E-2"/>
    <n v="1.2204596627694067E-2"/>
    <n v="1.2110187611161472E-2"/>
    <n v="1.2893911395121242E-2"/>
    <n v="1.2974571756422113E-2"/>
    <n v="1.254221763996945E-2"/>
    <n v="1.1774348504030432E-2"/>
    <n v="1.2585918013840687E-2"/>
    <n v="1.0824382421411134E-2"/>
    <n v="1.2638652670945338E-2"/>
    <n v="1.3642060516452283E-2"/>
    <n v="1.3030231245014713E-2"/>
    <n v="1.3593696233595867E-2"/>
  </r>
  <r>
    <x v="0"/>
    <x v="47"/>
    <x v="8"/>
    <n v="5.8147314933542145E-2"/>
    <n v="4.6242558930464445E-2"/>
    <n v="4.962443834465239E-2"/>
    <n v="4.1007214007717459E-2"/>
    <n v="5.2138949640214809E-2"/>
    <n v="4.5344653801189835E-2"/>
    <n v="6.2727487556763745E-2"/>
    <n v="6.3460955228897817E-2"/>
    <n v="4.7476117116825749E-2"/>
    <n v="6.9761738311720542E-2"/>
    <n v="8.9794639204070339E-2"/>
    <n v="8.653779667934533E-2"/>
    <n v="6.9994305126611242E-2"/>
  </r>
  <r>
    <x v="0"/>
    <x v="55"/>
    <x v="1"/>
    <m/>
    <m/>
    <m/>
    <m/>
    <m/>
    <m/>
    <m/>
    <m/>
    <m/>
    <m/>
    <m/>
    <m/>
    <m/>
  </r>
  <r>
    <x v="54"/>
    <x v="47"/>
    <x v="2"/>
    <n v="733540.58000000007"/>
    <n v="52696.990000000005"/>
    <n v="55591.69"/>
    <n v="53739.060000000005"/>
    <n v="59007.740000000005"/>
    <n v="57929.430000000008"/>
    <n v="50169.87"/>
    <n v="64544.19999999999"/>
    <n v="56613.249999999993"/>
    <n v="74725.34"/>
    <n v="67116.699999999983"/>
    <n v="71499.55"/>
    <n v="69906.759999999995"/>
  </r>
  <r>
    <x v="54"/>
    <x v="47"/>
    <x v="3"/>
    <n v="641332.41999999993"/>
    <n v="45758.930000000008"/>
    <n v="46299.060000000005"/>
    <n v="45598.26"/>
    <n v="50591.960000000006"/>
    <n v="50157.340000000004"/>
    <n v="43078.16"/>
    <n v="56597.839999999989"/>
    <n v="50633.84"/>
    <n v="66825.259999999995"/>
    <n v="59144.229999999981"/>
    <n v="64149.350000000006"/>
    <n v="62498.189999999995"/>
  </r>
  <r>
    <x v="54"/>
    <x v="47"/>
    <x v="4"/>
    <n v="92208.16"/>
    <n v="6938.0599999999995"/>
    <n v="9292.6299999999992"/>
    <n v="8140.8"/>
    <n v="8415.7799999999988"/>
    <n v="7772.0900000000011"/>
    <n v="7091.71"/>
    <n v="7946.3600000000006"/>
    <n v="5979.41"/>
    <n v="7900.08"/>
    <n v="7972.4699999999993"/>
    <n v="7350.2"/>
    <n v="7408.57"/>
  </r>
  <r>
    <x v="0"/>
    <x v="56"/>
    <x v="1"/>
    <m/>
    <m/>
    <m/>
    <m/>
    <m/>
    <m/>
    <m/>
    <m/>
    <m/>
    <m/>
    <m/>
    <m/>
    <m/>
  </r>
  <r>
    <x v="55"/>
    <x v="47"/>
    <x v="5"/>
    <n v="1.3409056246446022E-3"/>
    <n v="1.1465684217907741E-3"/>
    <n v="1.191329567011653E-3"/>
    <n v="1.1563562051006566E-3"/>
    <n v="1.2301046785669952E-3"/>
    <n v="1.3266910845925947E-3"/>
    <n v="1.3636639380764173E-3"/>
    <n v="1.2431092094898986E-3"/>
    <n v="1.3070003746244586E-3"/>
    <n v="1.643989239439002E-3"/>
    <n v="1.4555615277693696E-3"/>
    <n v="1.6048680750399224E-3"/>
    <n v="1.4511286707354356E-3"/>
  </r>
  <r>
    <x v="55"/>
    <x v="47"/>
    <x v="6"/>
    <n v="1.208745599563294E-3"/>
    <n v="1.0235971153099853E-3"/>
    <n v="1.0239700468057009E-3"/>
    <n v="1.0077143332191587E-3"/>
    <n v="1.0888603894818819E-3"/>
    <n v="1.1871473091725679E-3"/>
    <n v="1.2154222012456192E-3"/>
    <n v="1.121859541341381E-3"/>
    <n v="1.2034080259830475E-3"/>
    <n v="1.5195246148367253E-3"/>
    <n v="1.3229948588752583E-3"/>
    <n v="1.4853989722336321E-3"/>
    <n v="1.3337980508533211E-3"/>
  </r>
  <r>
    <x v="55"/>
    <x v="47"/>
    <x v="7"/>
    <n v="5.597945205557211E-3"/>
    <n v="5.5214201714754597E-3"/>
    <n v="6.4161394378102971E-3"/>
    <n v="6.6533528233985069E-3"/>
    <n v="5.5864247816033155E-3"/>
    <n v="5.4954107382009657E-3"/>
    <n v="5.2627300958833388E-3"/>
    <n v="5.3999517016385815E-3"/>
    <n v="4.8219770174318033E-3"/>
    <n v="5.3526249559166664E-3"/>
    <n v="5.6714753275489381E-3"/>
    <n v="5.384542617784524E-3"/>
    <n v="5.62640891474178E-3"/>
  </r>
  <r>
    <x v="0"/>
    <x v="47"/>
    <x v="8"/>
    <n v="3.9214279070408913E-2"/>
    <n v="3.2577475423403938E-2"/>
    <n v="3.4356154825250868E-2"/>
    <n v="2.8131882246550166E-2"/>
    <n v="3.4073491893721351E-2"/>
    <n v="2.9934755388242976E-2"/>
    <n v="3.7915047281100858E-2"/>
    <n v="4.0446337841540378E-2"/>
    <n v="3.0836870895383343E-2"/>
    <n v="5.2344651814872724E-2"/>
    <n v="5.6641370702148988E-2"/>
    <n v="6.6824994674365437E-2"/>
    <n v="4.802360449979276E-2"/>
  </r>
  <r>
    <x v="0"/>
    <x v="7"/>
    <x v="9"/>
    <m/>
    <m/>
    <m/>
    <m/>
    <m/>
    <m/>
    <m/>
    <m/>
    <m/>
    <m/>
    <m/>
    <m/>
    <m/>
  </r>
  <r>
    <x v="0"/>
    <x v="0"/>
    <x v="0"/>
    <s v="All FY12 Billings"/>
    <s v="Jul FY12 Billings"/>
    <s v="Aug FY12 Billings"/>
    <s v="Sept FY12 Billings"/>
    <s v="Oct FY12 Billings"/>
    <s v="Nov FY12 Billings"/>
    <s v="Dec FY12 Billings"/>
    <s v="Jan FY12 Billings"/>
    <s v="Feb FY12 Billings"/>
    <s v="Mar FY12 Billings"/>
    <s v="Apr FY12 Billings"/>
    <s v="May FY12 Billings"/>
    <s v="Jun FY12 Billings"/>
  </r>
  <r>
    <x v="56"/>
    <x v="1"/>
    <x v="1"/>
    <m/>
    <s v="Jul Billings"/>
    <s v="Aug Billings"/>
    <s v="Sep Billings"/>
    <s v="Oct Billings"/>
    <s v="Nov Billings"/>
    <s v="Dec Billings"/>
    <s v="Jan Billings"/>
    <s v="Feb Billings"/>
    <s v="Mar Billings"/>
    <s v="Apr Billings"/>
    <s v="May Billings"/>
    <s v="Jun Billings"/>
  </r>
  <r>
    <x v="2"/>
    <x v="57"/>
    <x v="2"/>
    <n v="531184832.18800002"/>
    <n v="46560873.75"/>
    <n v="45169455.610000007"/>
    <n v="48112664.428000011"/>
    <n v="47157119.100000009"/>
    <n v="42133946.190000005"/>
    <n v="43134272.690000005"/>
    <n v="41642777.43999999"/>
    <n v="42478731.250000007"/>
    <n v="44437785.139999993"/>
    <n v="42647803.060000002"/>
    <n v="42554619.189999998"/>
    <n v="45154784.340000011"/>
  </r>
  <r>
    <x v="2"/>
    <x v="57"/>
    <x v="3"/>
    <n v="519968227.53799999"/>
    <n v="45986197.399999999"/>
    <n v="44576823.000000007"/>
    <n v="47431200.748000011"/>
    <n v="46469045.840000011"/>
    <n v="41428176.040000007"/>
    <n v="41896746.560000002"/>
    <n v="40530704.149999991"/>
    <n v="41288596.640000008"/>
    <n v="43305073.659999996"/>
    <n v="41548602.370000005"/>
    <n v="41484308.559999995"/>
    <n v="44022752.570000008"/>
  </r>
  <r>
    <x v="2"/>
    <x v="57"/>
    <x v="4"/>
    <n v="11216604.649999999"/>
    <n v="574676.35"/>
    <n v="592632.6100000001"/>
    <n v="681463.67999999993"/>
    <n v="688073.26000000013"/>
    <n v="705770.14999999979"/>
    <n v="1237526.1299999999"/>
    <n v="1112073.29"/>
    <n v="1190134.6099999996"/>
    <n v="1132711.4799999997"/>
    <n v="1099200.69"/>
    <n v="1070310.6299999999"/>
    <n v="1132031.7699999998"/>
  </r>
  <r>
    <x v="0"/>
    <x v="3"/>
    <x v="1"/>
    <m/>
    <m/>
    <m/>
    <m/>
    <m/>
    <m/>
    <m/>
    <m/>
    <m/>
    <m/>
    <m/>
    <m/>
    <m/>
  </r>
  <r>
    <x v="3"/>
    <x v="57"/>
    <x v="2"/>
    <n v="513475521.33800006"/>
    <n v="44727768.159999996"/>
    <n v="43841895.769999996"/>
    <n v="45995193.247999988"/>
    <n v="45066452.730000004"/>
    <n v="40982345.150000006"/>
    <n v="41790369.990000002"/>
    <n v="40077692.929999992"/>
    <n v="41494255.729999997"/>
    <n v="43010657.989999995"/>
    <n v="41117620.780000009"/>
    <n v="41416063.669999994"/>
    <n v="43955205.190000005"/>
  </r>
  <r>
    <x v="3"/>
    <x v="57"/>
    <x v="3"/>
    <n v="504761232.838"/>
    <n v="44331693.93"/>
    <n v="43369258.869999997"/>
    <n v="45548199.02799999"/>
    <n v="44598819.960000001"/>
    <n v="40462310.720000006"/>
    <n v="40823156.280000001"/>
    <n v="39203432.61999999"/>
    <n v="40545453.419999994"/>
    <n v="42092607.689999998"/>
    <n v="40241578.860000007"/>
    <n v="40479265.319999993"/>
    <n v="43065456.140000008"/>
  </r>
  <r>
    <x v="3"/>
    <x v="57"/>
    <x v="4"/>
    <n v="8714288.5"/>
    <n v="396074.23000000004"/>
    <n v="472636.90000000008"/>
    <n v="446994.22000000003"/>
    <n v="467632.76999999996"/>
    <n v="520034.43000000005"/>
    <n v="967213.71"/>
    <n v="874260.30999999994"/>
    <n v="948802.31"/>
    <n v="918050.3"/>
    <n v="876041.92"/>
    <n v="936798.35"/>
    <n v="889749.04999999993"/>
  </r>
  <r>
    <x v="0"/>
    <x v="4"/>
    <x v="1"/>
    <m/>
    <m/>
    <m/>
    <m/>
    <m/>
    <m/>
    <m/>
    <m/>
    <m/>
    <m/>
    <m/>
    <m/>
    <m/>
  </r>
  <r>
    <x v="4"/>
    <x v="57"/>
    <x v="5"/>
    <n v="0.96666073694714949"/>
    <n v="0.96062991429579858"/>
    <n v="0.97060934602660776"/>
    <n v="0.95598931788180652"/>
    <n v="0.95566594376627212"/>
    <n v="0.9726680943957412"/>
    <n v="0.96884373802571233"/>
    <n v="0.96241642353815104"/>
    <n v="0.97682427202907551"/>
    <n v="0.96788482716895374"/>
    <n v="0.96412048991486798"/>
    <n v="0.97324484294133795"/>
    <n v="0.97343406313343039"/>
  </r>
  <r>
    <x v="4"/>
    <x v="57"/>
    <x v="6"/>
    <n v="0.97075399246603267"/>
    <n v="0.9640217377486402"/>
    <n v="0.97291049364374826"/>
    <n v="0.96030035735328878"/>
    <n v="0.95975329714237123"/>
    <n v="0.9766857870096084"/>
    <n v="0.97437533058891523"/>
    <n v="0.96725269008187209"/>
    <n v="0.98200124779053244"/>
    <n v="0.97200175712621106"/>
    <n v="0.96854229900778255"/>
    <n v="0.97577293017801225"/>
    <n v="0.9782545076326653"/>
  </r>
  <r>
    <x v="4"/>
    <x v="57"/>
    <x v="7"/>
    <n v="0.77690965955548774"/>
    <n v="0.68921268467024965"/>
    <n v="0.79752091266121861"/>
    <n v="0.65593256562110558"/>
    <n v="0.67962642524431172"/>
    <n v="0.73683256510635964"/>
    <n v="0.78157033338762716"/>
    <n v="0.78615350072835566"/>
    <n v="0.79722268559184273"/>
    <n v="0.81048909295066052"/>
    <n v="0.79698086797962264"/>
    <n v="0.87525838176530124"/>
    <n v="0.78597533530353136"/>
  </r>
  <r>
    <x v="0"/>
    <x v="57"/>
    <x v="8"/>
    <m/>
    <m/>
    <m/>
    <m/>
    <m/>
    <m/>
    <m/>
    <m/>
    <m/>
    <m/>
    <m/>
    <m/>
    <m/>
  </r>
  <r>
    <x v="0"/>
    <x v="58"/>
    <x v="1"/>
    <m/>
    <m/>
    <m/>
    <m/>
    <m/>
    <m/>
    <m/>
    <m/>
    <m/>
    <m/>
    <m/>
    <m/>
    <m/>
  </r>
  <r>
    <x v="57"/>
    <x v="57"/>
    <x v="2"/>
    <n v="447019745.96199995"/>
    <n v="43078417.009999998"/>
    <n v="42008196.829999998"/>
    <n v="44037314.218000002"/>
    <n v="43026307.300000004"/>
    <n v="38912961.050000004"/>
    <n v="39464898.68"/>
    <n v="37629593.889999993"/>
    <n v="38625753.029999994"/>
    <n v="39320067.829999983"/>
    <n v="36012170.844000004"/>
    <n v="32514500.50999999"/>
    <n v="12389564.77"/>
  </r>
  <r>
    <x v="57"/>
    <x v="57"/>
    <x v="3"/>
    <n v="440377771.28200001"/>
    <n v="42741320.229999997"/>
    <n v="41607026.449999996"/>
    <n v="43663332.928000003"/>
    <n v="42631702.030000001"/>
    <n v="38492932.240000002"/>
    <n v="38642457.799999997"/>
    <n v="36889799.679999992"/>
    <n v="37828225.50999999"/>
    <n v="38575659.659999982"/>
    <n v="35313499.344000004"/>
    <n v="31854775.859999992"/>
    <n v="12137039.549999999"/>
  </r>
  <r>
    <x v="57"/>
    <x v="57"/>
    <x v="4"/>
    <n v="6641974.6799999997"/>
    <n v="337096.77999999997"/>
    <n v="401170.38"/>
    <n v="373981.29000000004"/>
    <n v="394605.26999999996"/>
    <n v="420028.80999999994"/>
    <n v="822440.87999999989"/>
    <n v="739794.21000000008"/>
    <n v="797527.52000000014"/>
    <n v="744408.16999999993"/>
    <n v="698671.50000000012"/>
    <n v="659724.65"/>
    <n v="252525.22000000003"/>
  </r>
  <r>
    <x v="0"/>
    <x v="6"/>
    <x v="1"/>
    <m/>
    <m/>
    <m/>
    <m/>
    <m/>
    <m/>
    <m/>
    <m/>
    <m/>
    <m/>
    <m/>
    <m/>
    <m/>
  </r>
  <r>
    <x v="6"/>
    <x v="57"/>
    <x v="5"/>
    <n v="0.84155216578885317"/>
    <n v="0.92520637050974586"/>
    <n v="0.93001335222423753"/>
    <n v="0.91529568652139981"/>
    <n v="0.9124032197293408"/>
    <n v="0.92355367984106684"/>
    <n v="0.91493135780052948"/>
    <n v="0.90362834093421607"/>
    <n v="0.90929629707337334"/>
    <n v="0.884834104717938"/>
    <n v="0.84440858051551893"/>
    <n v="0.7640651268626707"/>
    <n v="0.27437989021740938"/>
  </r>
  <r>
    <x v="6"/>
    <x v="57"/>
    <x v="6"/>
    <n v="0.84693207769087508"/>
    <n v="0.92943801937404802"/>
    <n v="0.9333780123810077"/>
    <n v="0.92056140766879313"/>
    <n v="0.91742150628156716"/>
    <n v="0.92914861139032656"/>
    <n v="0.92232597928959559"/>
    <n v="0.91016922734612793"/>
    <n v="0.91619063345331431"/>
    <n v="0.89078845501725867"/>
    <n v="0.84993230408871634"/>
    <n v="0.76787529949854361"/>
    <n v="0.27569924281088626"/>
  </r>
  <r>
    <x v="6"/>
    <x v="57"/>
    <x v="7"/>
    <n v="0.5921555486044523"/>
    <n v="0.58658544065716289"/>
    <n v="0.67692930363720605"/>
    <n v="0.54879122831608584"/>
    <n v="0.57349310449878532"/>
    <n v="0.5951354134203608"/>
    <n v="0.66458465810334033"/>
    <n v="0.66523871821433644"/>
    <n v="0.67011539140097809"/>
    <n v="0.6571913352551173"/>
    <n v="0.63561777786001949"/>
    <n v="0.61638615137364383"/>
    <n v="0.22307255564037753"/>
  </r>
  <r>
    <x v="0"/>
    <x v="57"/>
    <x v="8"/>
    <m/>
    <m/>
    <m/>
    <m/>
    <m/>
    <m/>
    <m/>
    <m/>
    <m/>
    <m/>
    <m/>
    <m/>
    <m/>
  </r>
  <r>
    <x v="0"/>
    <x v="59"/>
    <x v="1"/>
    <m/>
    <m/>
    <m/>
    <m/>
    <m/>
    <m/>
    <m/>
    <m/>
    <m/>
    <m/>
    <m/>
    <m/>
    <m/>
  </r>
  <r>
    <x v="58"/>
    <x v="57"/>
    <x v="2"/>
    <n v="51296331.045000017"/>
    <n v="642785.14"/>
    <n v="742880.73999999987"/>
    <n v="821104.32"/>
    <n v="883047.08"/>
    <n v="906807.32"/>
    <n v="1124012.6300000001"/>
    <n v="1242327.8400000003"/>
    <n v="1604164.5000000002"/>
    <n v="2227512.9800000009"/>
    <n v="3682138.7649999997"/>
    <n v="7396864.5499999989"/>
    <n v="30022685.180000011"/>
  </r>
  <r>
    <x v="58"/>
    <x v="57"/>
    <x v="3"/>
    <n v="50262207.545000017"/>
    <n v="629325.14"/>
    <n v="725596.05999999982"/>
    <n v="803024.46"/>
    <n v="863547.26"/>
    <n v="879733.11"/>
    <n v="1079413.75"/>
    <n v="1204234.9900000002"/>
    <n v="1559557.3500000003"/>
    <n v="2171502.1500000008"/>
    <n v="3614918.8349999995"/>
    <n v="7231605.3399999989"/>
    <n v="29499749.100000013"/>
  </r>
  <r>
    <x v="58"/>
    <x v="57"/>
    <x v="4"/>
    <n v="1034123.5"/>
    <n v="13460"/>
    <n v="17284.68"/>
    <n v="18079.86"/>
    <n v="19499.82"/>
    <n v="27074.21"/>
    <n v="44598.880000000005"/>
    <n v="38092.850000000006"/>
    <n v="44607.150000000009"/>
    <n v="56010.83"/>
    <n v="67219.929999999993"/>
    <n v="165259.21"/>
    <n v="522936.08"/>
  </r>
  <r>
    <x v="0"/>
    <x v="11"/>
    <x v="1"/>
    <m/>
    <m/>
    <m/>
    <m/>
    <m/>
    <m/>
    <m/>
    <m/>
    <m/>
    <m/>
    <m/>
    <m/>
    <m/>
  </r>
  <r>
    <x v="10"/>
    <x v="57"/>
    <x v="5"/>
    <n v="9.6569645698853318E-2"/>
    <n v="1.3805263695250135E-2"/>
    <n v="1.6446528521710465E-2"/>
    <n v="1.7066282438561932E-2"/>
    <n v="1.8725636698192612E-2"/>
    <n v="2.1522012581276329E-2"/>
    <n v="2.6058457924586373E-2"/>
    <n v="2.9832972639492621E-2"/>
    <n v="3.7763945692233923E-2"/>
    <n v="5.0126552729445988E-2"/>
    <n v="8.6338298829126123E-2"/>
    <n v="0.17382048507998879"/>
    <n v="0.66488381284117115"/>
  </r>
  <r>
    <x v="10"/>
    <x v="57"/>
    <x v="6"/>
    <n v="9.6663997688833381E-2"/>
    <n v="1.3685087604134019E-2"/>
    <n v="1.6277428743632083E-2"/>
    <n v="1.6930300041663196E-2"/>
    <n v="1.8583279350588015E-2"/>
    <n v="2.1235139803176328E-2"/>
    <n v="2.576366516799055E-2"/>
    <n v="2.9711672058379487E-2"/>
    <n v="3.7772108449167188E-2"/>
    <n v="5.0144289490165965E-2"/>
    <n v="8.7004583278356834E-2"/>
    <n v="0.17432146252457631"/>
    <n v="0.67010233067759328"/>
  </r>
  <r>
    <x v="10"/>
    <x v="57"/>
    <x v="7"/>
    <n v="9.2195769777799932E-2"/>
    <n v="2.3421879115087998E-2"/>
    <n v="2.9165927943114702E-2"/>
    <n v="2.6530922381659435E-2"/>
    <n v="2.8339743939475276E-2"/>
    <n v="3.8361228510443532E-2"/>
    <n v="3.6038738026485155E-2"/>
    <n v="3.4253902456374982E-2"/>
    <n v="3.7480760264588915E-2"/>
    <n v="4.944845266333843E-2"/>
    <n v="6.1153464159488469E-2"/>
    <n v="0.15440303531321559"/>
    <n v="0.461944703195035"/>
  </r>
  <r>
    <x v="0"/>
    <x v="57"/>
    <x v="8"/>
    <n v="0.60947280333390408"/>
    <n v="0.18457806887214903"/>
    <n v="0.23499523186773019"/>
    <n v="0.20148067716614673"/>
    <n v="0.21377083313260581"/>
    <n v="0.28153104736149132"/>
    <n v="0.30632272069752803"/>
    <n v="0.3095616795299585"/>
    <n v="0.4163440352901851"/>
    <n v="0.43525518215854653"/>
    <n v="0.55490398580583433"/>
    <n v="0.73673078832570071"/>
    <n v="0.91629739015968392"/>
  </r>
  <r>
    <x v="0"/>
    <x v="60"/>
    <x v="1"/>
    <m/>
    <m/>
    <m/>
    <m/>
    <m/>
    <m/>
    <m/>
    <m/>
    <m/>
    <m/>
    <m/>
    <m/>
    <m/>
  </r>
  <r>
    <x v="59"/>
    <x v="57"/>
    <x v="2"/>
    <n v="5155131.88"/>
    <n v="304804.24999999994"/>
    <n v="337004.11999999994"/>
    <n v="348986.73000000004"/>
    <n v="370671.26999999996"/>
    <n v="396795.62999999995"/>
    <n v="416329.19"/>
    <n v="412209.83999999997"/>
    <n v="445700.48"/>
    <n v="501676.15000000014"/>
    <n v="515256.34"/>
    <n v="534394.22"/>
    <n v="571303.6599999998"/>
  </r>
  <r>
    <x v="59"/>
    <x v="57"/>
    <x v="3"/>
    <n v="4922383.72"/>
    <n v="296906.58999999997"/>
    <n v="327734.79999999993"/>
    <n v="339308.79000000004"/>
    <n v="360572.55"/>
    <n v="382816.6"/>
    <n v="393256.5"/>
    <n v="390246.89999999997"/>
    <n v="420325.8"/>
    <n v="472926.79000000015"/>
    <n v="488496.78"/>
    <n v="507428.25"/>
    <n v="542363.36999999976"/>
  </r>
  <r>
    <x v="59"/>
    <x v="57"/>
    <x v="4"/>
    <n v="232748.16000000003"/>
    <n v="7897.66"/>
    <n v="9269.3200000000015"/>
    <n v="9677.94"/>
    <n v="10098.719999999998"/>
    <n v="13979.029999999999"/>
    <n v="23072.690000000002"/>
    <n v="21962.94"/>
    <n v="25374.680000000004"/>
    <n v="28749.360000000001"/>
    <n v="26759.56"/>
    <n v="26965.969999999998"/>
    <n v="28940.29"/>
  </r>
  <r>
    <x v="0"/>
    <x v="16"/>
    <x v="1"/>
    <m/>
    <m/>
    <m/>
    <m/>
    <m/>
    <m/>
    <m/>
    <m/>
    <m/>
    <m/>
    <m/>
    <m/>
    <m/>
  </r>
  <r>
    <x v="15"/>
    <x v="57"/>
    <x v="5"/>
    <n v="9.7049681534872329E-3"/>
    <n v="6.5463601829422275E-3"/>
    <n v="7.4608851368443557E-3"/>
    <n v="7.2535315628228037E-3"/>
    <n v="7.8603459472145719E-3"/>
    <n v="9.4174808172649803E-3"/>
    <n v="9.6519348544972516E-3"/>
    <n v="9.898711501506419E-3"/>
    <n v="1.0492320907065696E-2"/>
    <n v="1.1289404915647427E-2"/>
    <n v="1.2081661962167202E-2"/>
    <n v="1.2557842842254325E-2"/>
    <n v="1.26521180058857E-2"/>
  </r>
  <r>
    <x v="15"/>
    <x v="57"/>
    <x v="6"/>
    <n v="9.4667009623011344E-3"/>
    <n v="6.4564283803992019E-3"/>
    <n v="7.3521345386143794E-3"/>
    <n v="7.1537044107892918E-3"/>
    <n v="7.7594136802702192E-3"/>
    <n v="9.2404888796064864E-3"/>
    <n v="9.3863254856035288E-3"/>
    <n v="9.6284263543938466E-3"/>
    <n v="1.0180191002006405E-2"/>
    <n v="1.0920817124410826E-2"/>
    <n v="1.1757237359028883E-2"/>
    <n v="1.2231811680459646E-2"/>
    <n v="1.232006947174861E-2"/>
  </r>
  <r>
    <x v="15"/>
    <x v="57"/>
    <x v="7"/>
    <n v="2.0750322157427566E-2"/>
    <n v="1.374279627132733E-2"/>
    <n v="1.5640921278361648E-2"/>
    <n v="1.4201695972997419E-2"/>
    <n v="1.4676809268826979E-2"/>
    <n v="1.9806774202621068E-2"/>
    <n v="1.8644204304599211E-2"/>
    <n v="1.9749543665417948E-2"/>
    <n v="2.1320848739958931E-2"/>
    <n v="2.5381008763149471E-2"/>
    <n v="2.4344562593023849E-2"/>
    <n v="2.5194526938408526E-2"/>
    <n v="2.5564909719804071E-2"/>
  </r>
  <r>
    <x v="0"/>
    <x v="57"/>
    <x v="8"/>
    <n v="0.15683988796083004"/>
    <n v="0.10733785202486081"/>
    <n v="0.139351298442984"/>
    <n v="0.1072404304396307"/>
    <n v="0.11413119543955126"/>
    <n v="0.17146289562139172"/>
    <n v="0.16356388262636368"/>
    <n v="0.14876625964763804"/>
    <n v="0.19819359693340774"/>
    <n v="0.17357809093033869"/>
    <n v="0.17445657102288264"/>
    <n v="0.20217284972141453"/>
    <n v="0.20831230488234631"/>
  </r>
  <r>
    <x v="0"/>
    <x v="61"/>
    <x v="1"/>
    <m/>
    <m/>
    <m/>
    <m/>
    <m/>
    <m/>
    <m/>
    <m/>
    <m/>
    <m/>
    <m/>
    <m/>
    <m/>
  </r>
  <r>
    <x v="60"/>
    <x v="57"/>
    <x v="2"/>
    <n v="3618088.1100000003"/>
    <n v="241059.84000000003"/>
    <n v="257817.48"/>
    <n v="279263.99"/>
    <n v="274629.74"/>
    <n v="268565.33"/>
    <n v="275776.30999999994"/>
    <n v="275646.19000000006"/>
    <n v="299482.40999999997"/>
    <n v="364857.25000000006"/>
    <n v="343606.47000000003"/>
    <n v="369726.17"/>
    <n v="367656.93"/>
  </r>
  <r>
    <x v="60"/>
    <x v="57"/>
    <x v="3"/>
    <n v="3456489.0800000005"/>
    <n v="231589.75000000003"/>
    <n v="246679.92"/>
    <n v="270641.40999999997"/>
    <n v="265685.37"/>
    <n v="257308.69"/>
    <n v="261861.49999999994"/>
    <n v="262147.24000000005"/>
    <n v="283234.73"/>
    <n v="347170.36000000004"/>
    <n v="326871.49000000005"/>
    <n v="352818.01"/>
    <n v="350480.61"/>
  </r>
  <r>
    <x v="60"/>
    <x v="57"/>
    <x v="4"/>
    <n v="161599.03"/>
    <n v="9470.09"/>
    <n v="11137.56"/>
    <n v="8622.58"/>
    <n v="8944.369999999999"/>
    <n v="11256.640000000001"/>
    <n v="13914.810000000001"/>
    <n v="13498.95"/>
    <n v="16247.68"/>
    <n v="17686.889999999996"/>
    <n v="16734.98"/>
    <n v="16908.16"/>
    <n v="17176.32"/>
  </r>
  <r>
    <x v="0"/>
    <x v="22"/>
    <x v="1"/>
    <m/>
    <m/>
    <m/>
    <m/>
    <m/>
    <m/>
    <m/>
    <m/>
    <m/>
    <m/>
    <m/>
    <m/>
    <m/>
  </r>
  <r>
    <x v="21"/>
    <x v="57"/>
    <x v="5"/>
    <n v="6.8113543361107603E-3"/>
    <n v="5.1773049039914127E-3"/>
    <n v="5.7077836453473252E-3"/>
    <n v="5.8043759022723632E-3"/>
    <n v="5.8237175052536219E-3"/>
    <n v="6.3740844208829608E-3"/>
    <n v="6.3934382754513045E-3"/>
    <n v="6.6193036811043248E-3"/>
    <n v="7.0501731381160289E-3"/>
    <n v="8.2105183426790414E-3"/>
    <n v="8.0568386961595573E-3"/>
    <n v="8.6882734950400574E-3"/>
    <n v="8.1421478448810564E-3"/>
  </r>
  <r>
    <x v="21"/>
    <x v="57"/>
    <x v="6"/>
    <n v="6.6475005528052111E-3"/>
    <n v="5.0360708885227382E-3"/>
    <n v="5.5338156332944586E-3"/>
    <n v="5.7059784642161286E-3"/>
    <n v="5.7174698812365353E-3"/>
    <n v="6.210958690326159E-3"/>
    <n v="6.2501631152908294E-3"/>
    <n v="6.4678678917055058E-3"/>
    <n v="6.85987786093957E-3"/>
    <n v="8.0168518526427118E-3"/>
    <n v="7.8672078326277525E-3"/>
    <n v="8.5048545401138556E-3"/>
    <n v="7.9613515634376856E-3"/>
  </r>
  <r>
    <x v="21"/>
    <x v="57"/>
    <x v="7"/>
    <n v="1.4407125421862847E-2"/>
    <n v="1.6478997265156291E-2"/>
    <n v="1.8793363395915721E-2"/>
    <n v="1.2653029432177516E-2"/>
    <n v="1.2999153607567888E-2"/>
    <n v="1.5949441896912196E-2"/>
    <n v="1.1244053489197842E-2"/>
    <n v="1.2138543494736755E-2"/>
    <n v="1.3651968326507205E-2"/>
    <n v="1.5614647076764861E-2"/>
    <n v="1.5224681127156135E-2"/>
    <n v="1.5797432564039846E-2"/>
    <n v="1.5173001725914462E-2"/>
  </r>
  <r>
    <x v="0"/>
    <x v="57"/>
    <x v="8"/>
    <n v="0.13055269138588027"/>
    <n v="9.5097615265745505E-2"/>
    <n v="0.12386889137152199"/>
    <n v="9.6123607093282229E-2"/>
    <n v="9.5453882459048928E-2"/>
    <n v="0.14006875175991904"/>
    <n v="0.12953130126228821"/>
    <n v="0.11686628904575676"/>
    <n v="0.16609184789747186"/>
    <n v="0.15275400686292037"/>
    <n v="0.14092414082692559"/>
    <n v="0.17532040333584722"/>
    <n v="0.16933111940618115"/>
  </r>
  <r>
    <x v="0"/>
    <x v="62"/>
    <x v="1"/>
    <m/>
    <m/>
    <m/>
    <m/>
    <m/>
    <m/>
    <m/>
    <m/>
    <m/>
    <m/>
    <m/>
    <m/>
    <m/>
  </r>
  <r>
    <x v="61"/>
    <x v="57"/>
    <x v="2"/>
    <n v="2259566.21"/>
    <n v="154797.29"/>
    <n v="169452.85"/>
    <n v="174603.99999999997"/>
    <n v="174722.99"/>
    <n v="175904.39"/>
    <n v="175762.91999999998"/>
    <n v="183531.39000000004"/>
    <n v="183987.27"/>
    <n v="217661.14"/>
    <n v="209021.19999999995"/>
    <n v="216895.69000000003"/>
    <n v="223225.08000000002"/>
  </r>
  <r>
    <x v="61"/>
    <x v="57"/>
    <x v="3"/>
    <n v="2076494.35"/>
    <n v="147287.41"/>
    <n v="159846.9"/>
    <n v="163139.78999999998"/>
    <n v="165421.47"/>
    <n v="162529.34000000003"/>
    <n v="158272.53999999998"/>
    <n v="166208.18000000005"/>
    <n v="165437.34"/>
    <n v="198037.28000000003"/>
    <n v="190030.64999999997"/>
    <n v="197052.33000000002"/>
    <n v="203231.12000000002"/>
  </r>
  <r>
    <x v="61"/>
    <x v="57"/>
    <x v="4"/>
    <n v="183071.86000000002"/>
    <n v="7509.8799999999992"/>
    <n v="9605.9500000000007"/>
    <n v="11464.21"/>
    <n v="9301.5199999999986"/>
    <n v="13375.05"/>
    <n v="17490.38"/>
    <n v="17323.21"/>
    <n v="18549.93"/>
    <n v="19623.86"/>
    <n v="18990.55"/>
    <n v="19843.36"/>
    <n v="19993.96"/>
  </r>
  <r>
    <x v="0"/>
    <x v="29"/>
    <x v="1"/>
    <m/>
    <m/>
    <m/>
    <m/>
    <m/>
    <m/>
    <m/>
    <m/>
    <m/>
    <m/>
    <m/>
    <m/>
    <m/>
  </r>
  <r>
    <x v="28"/>
    <x v="57"/>
    <x v="5"/>
    <n v="4.2538229126246607E-3"/>
    <n v="3.3246216733636793E-3"/>
    <n v="3.7514919697744834E-3"/>
    <n v="3.6290652799179858E-3"/>
    <n v="3.7051243446294402E-3"/>
    <n v="4.1748852387756847E-3"/>
    <n v="4.0747857570981559E-3"/>
    <n v="4.4072802363972216E-3"/>
    <n v="4.3312797860458685E-3"/>
    <n v="4.8981095550614121E-3"/>
    <n v="4.9011012291989313E-3"/>
    <n v="5.0968777098343489E-3"/>
    <n v="4.943553230576673E-3"/>
  </r>
  <r>
    <x v="28"/>
    <x v="57"/>
    <x v="6"/>
    <n v="3.993502371927614E-3"/>
    <n v="3.2028612567996328E-3"/>
    <n v="3.5858746595736524E-3"/>
    <n v="3.4395036901290962E-3"/>
    <n v="3.5598206722292354E-3"/>
    <n v="3.9231594420925898E-3"/>
    <n v="3.7776809178569301E-3"/>
    <n v="4.100796753613768E-3"/>
    <n v="4.0068530650839759E-3"/>
    <n v="4.5730733898490736E-3"/>
    <n v="4.5736953630288847E-3"/>
    <n v="4.7500449408478711E-3"/>
    <n v="4.6165018799504834E-3"/>
  </r>
  <r>
    <x v="28"/>
    <x v="57"/>
    <x v="7"/>
    <n v="1.6321504208495041E-2"/>
    <n v="1.3068016458307357E-2"/>
    <n v="1.6208946045004169E-2"/>
    <n v="1.6822921509184467E-2"/>
    <n v="1.3518211709026444E-2"/>
    <n v="1.8950999840387135E-2"/>
    <n v="1.4133341976383159E-2"/>
    <n v="1.557739957948275E-2"/>
    <n v="1.5586413372181493E-2"/>
    <n v="1.7324676536340927E-2"/>
    <n v="1.7276690392179429E-2"/>
    <n v="1.853981399773634E-2"/>
    <n v="1.7662013142970362E-2"/>
  </r>
  <r>
    <x v="0"/>
    <x v="57"/>
    <x v="8"/>
    <n v="9.3775307005588837E-2"/>
    <n v="6.7484864935331845E-2"/>
    <n v="9.2924379132460072E-2"/>
    <n v="6.649060211333116E-2"/>
    <n v="6.7137531766004788E-2"/>
    <n v="0.1066852203342947"/>
    <n v="9.4840071409890508E-2"/>
    <n v="8.810917820208225E-2"/>
    <n v="0.12236199626207338"/>
    <n v="0.10755757607290384"/>
    <n v="9.9789049156757792E-2"/>
    <n v="0.12471478472955103"/>
    <n v="0.1237681984513192"/>
  </r>
  <r>
    <x v="0"/>
    <x v="63"/>
    <x v="1"/>
    <m/>
    <m/>
    <m/>
    <m/>
    <m/>
    <m/>
    <m/>
    <m/>
    <m/>
    <m/>
    <m/>
    <m/>
    <m/>
  </r>
  <r>
    <x v="62"/>
    <x v="57"/>
    <x v="2"/>
    <n v="1634331.1600000001"/>
    <n v="128375.29999999999"/>
    <n v="129407.41"/>
    <n v="130762.84000000001"/>
    <n v="130953.15000000001"/>
    <n v="128239.26000000001"/>
    <n v="127975.67000000001"/>
    <n v="135809.41000000003"/>
    <n v="134538.44999999998"/>
    <n v="143037.01"/>
    <n v="139381.89000000001"/>
    <n v="148353.74000000002"/>
    <n v="157497.03"/>
  </r>
  <r>
    <x v="62"/>
    <x v="57"/>
    <x v="3"/>
    <n v="1467054.3800000001"/>
    <n v="121006.20999999999"/>
    <n v="121054.18000000001"/>
    <n v="121910.96"/>
    <n v="122275.79000000001"/>
    <n v="115770.67000000001"/>
    <n v="111473.67000000001"/>
    <n v="119679.36000000003"/>
    <n v="117368.51999999999"/>
    <n v="124140.66"/>
    <n v="121777.86000000002"/>
    <n v="130745.84000000003"/>
    <n v="139850.66"/>
  </r>
  <r>
    <x v="62"/>
    <x v="57"/>
    <x v="4"/>
    <n v="167276.78"/>
    <n v="7369.09"/>
    <n v="8353.23"/>
    <n v="8851.880000000001"/>
    <n v="8677.36"/>
    <n v="12468.59"/>
    <n v="16501.999999999996"/>
    <n v="16130.050000000001"/>
    <n v="17169.93"/>
    <n v="18896.350000000002"/>
    <n v="17604.030000000002"/>
    <n v="17607.900000000001"/>
    <n v="17646.37"/>
  </r>
  <r>
    <x v="0"/>
    <x v="37"/>
    <x v="1"/>
    <m/>
    <m/>
    <m/>
    <m/>
    <m/>
    <m/>
    <m/>
    <m/>
    <m/>
    <m/>
    <m/>
    <m/>
    <m/>
  </r>
  <r>
    <x v="36"/>
    <x v="57"/>
    <x v="5"/>
    <n v="3.076765489082279E-3"/>
    <n v="2.7571497195110089E-3"/>
    <n v="2.8649318051854199E-3"/>
    <n v="2.7178465702244561E-3"/>
    <n v="2.7769539891167776E-3"/>
    <n v="3.0436090515166625E-3"/>
    <n v="2.9669138255730724E-3"/>
    <n v="3.2612956759591216E-3"/>
    <n v="3.167195583319122E-3"/>
    <n v="3.2188150140554021E-3"/>
    <n v="3.2682079731963572E-3"/>
    <n v="3.4861959247625457E-3"/>
    <n v="3.4879367115143653E-3"/>
  </r>
  <r>
    <x v="36"/>
    <x v="57"/>
    <x v="6"/>
    <n v="2.8214308150064532E-3"/>
    <n v="2.6313593391394433E-3"/>
    <n v="2.7156304970410291E-3"/>
    <n v="2.5702693180319819E-3"/>
    <n v="2.6313385134055503E-3"/>
    <n v="2.7944911185136499E-3"/>
    <n v="2.6606760465364403E-3"/>
    <n v="2.9528073224950389E-3"/>
    <n v="2.8426376663597827E-3"/>
    <n v="2.8666539393204212E-3"/>
    <n v="2.9309736803067345E-3"/>
    <n v="3.1516938461418108E-3"/>
    <n v="3.1767813649913254E-3"/>
  </r>
  <r>
    <x v="36"/>
    <x v="57"/>
    <x v="7"/>
    <n v="1.491331692786373E-2"/>
    <n v="1.2823026386939362E-2"/>
    <n v="1.4095123790099903E-2"/>
    <n v="1.2989511047749459E-2"/>
    <n v="1.2611098998382817E-2"/>
    <n v="1.7666644020011335E-2"/>
    <n v="1.3334667931415717E-2"/>
    <n v="1.4504484681940343E-2"/>
    <n v="1.4426880670246205E-2"/>
    <n v="1.6682403536688803E-2"/>
    <n v="1.6015301082098123E-2"/>
    <n v="1.6451205385113295E-2"/>
    <n v="1.5588228588319568E-2"/>
  </r>
  <r>
    <x v="0"/>
    <x v="57"/>
    <x v="8"/>
    <n v="7.4845827149785146E-2"/>
    <n v="6.001621628530595E-2"/>
    <n v="7.8234163073184135E-2"/>
    <n v="5.3342298691562789E-2"/>
    <n v="5.3940335935049842E-2"/>
    <n v="8.7065092197909047E-2"/>
    <n v="7.6289840286423369E-2"/>
    <n v="7.1498645549908216E-2"/>
    <n v="0.10195059793267099"/>
    <n v="7.9200572882829889E-2"/>
    <n v="7.3918748479579827E-2"/>
    <n v="9.7457647967740119E-2"/>
    <n v="9.9659668785000766E-2"/>
  </r>
  <r>
    <x v="0"/>
    <x v="64"/>
    <x v="1"/>
    <m/>
    <m/>
    <m/>
    <m/>
    <m/>
    <m/>
    <m/>
    <m/>
    <m/>
    <m/>
    <m/>
    <m/>
    <m/>
  </r>
  <r>
    <x v="63"/>
    <x v="57"/>
    <x v="2"/>
    <n v="1143534.733"/>
    <n v="82484.699999999968"/>
    <n v="92705.14"/>
    <n v="91349.63"/>
    <n v="89323.46"/>
    <n v="90550.950000000012"/>
    <n v="93661.99"/>
    <n v="92357.420000000013"/>
    <n v="93986.409999999989"/>
    <n v="105494.56999999999"/>
    <n v="99554.103000000003"/>
    <n v="109982.24000000002"/>
    <n v="102084.12000000002"/>
  </r>
  <r>
    <x v="63"/>
    <x v="57"/>
    <x v="3"/>
    <n v="1034250.003"/>
    <n v="78202.13999999997"/>
    <n v="87759.75"/>
    <n v="86237.13"/>
    <n v="83942.540000000008"/>
    <n v="82945.410000000018"/>
    <n v="82430.880000000005"/>
    <n v="81516.550000000017"/>
    <n v="82571.099999999991"/>
    <n v="92866.959999999992"/>
    <n v="87738.123000000007"/>
    <n v="97979.010000000024"/>
    <n v="90060.410000000033"/>
  </r>
  <r>
    <x v="63"/>
    <x v="57"/>
    <x v="4"/>
    <n v="109284.72999999998"/>
    <n v="4282.5599999999995"/>
    <n v="4945.3900000000003"/>
    <n v="5112.5"/>
    <n v="5380.92"/>
    <n v="7605.54"/>
    <n v="11231.109999999999"/>
    <n v="10840.869999999999"/>
    <n v="11415.309999999998"/>
    <n v="12627.61"/>
    <n v="11815.980000000001"/>
    <n v="12003.230000000001"/>
    <n v="12023.71"/>
  </r>
  <r>
    <x v="0"/>
    <x v="46"/>
    <x v="1"/>
    <m/>
    <m/>
    <m/>
    <m/>
    <m/>
    <m/>
    <m/>
    <m/>
    <m/>
    <m/>
    <m/>
    <m/>
    <m/>
  </r>
  <r>
    <x v="45"/>
    <x v="57"/>
    <x v="5"/>
    <n v="2.1528000494473337E-3"/>
    <n v="1.7715453632353704E-3"/>
    <n v="2.0523855943810872E-3"/>
    <n v="1.8986608013926054E-3"/>
    <n v="1.8941670251438236E-3"/>
    <n v="2.1491210339441504E-3"/>
    <n v="2.1714053386998233E-3"/>
    <n v="2.2178496651207046E-3"/>
    <n v="2.212552193399137E-3"/>
    <n v="2.3739835292790204E-3"/>
    <n v="2.334331333783832E-3"/>
    <n v="2.5844959276675886E-3"/>
    <n v="2.2607597731248517E-3"/>
  </r>
  <r>
    <x v="45"/>
    <x v="57"/>
    <x v="6"/>
    <n v="1.9890638470297988E-3"/>
    <n v="1.7005567848930247E-3"/>
    <n v="1.9687304768220022E-3"/>
    <n v="1.818151947241949E-3"/>
    <n v="1.8064184121409966E-3"/>
    <n v="2.0021496944474218E-3"/>
    <n v="1.9674768751304205E-3"/>
    <n v="2.0112295532373581E-3"/>
    <n v="1.9998524222062291E-3"/>
    <n v="2.1444822084618525E-3"/>
    <n v="2.1116985408720017E-3"/>
    <n v="2.3618330255713448E-3"/>
    <n v="2.0457696246229981E-3"/>
  </r>
  <r>
    <x v="45"/>
    <x v="57"/>
    <x v="7"/>
    <n v="9.7431204370745112E-3"/>
    <n v="7.4521250091464522E-3"/>
    <n v="8.3447821070797967E-3"/>
    <n v="7.5022340148780935E-3"/>
    <n v="7.820271928602485E-3"/>
    <n v="1.0776227926329844E-2"/>
    <n v="9.0754528148831899E-3"/>
    <n v="9.7483413166051299E-3"/>
    <n v="9.5916124983542843E-3"/>
    <n v="1.1148125734542748E-2"/>
    <n v="1.0749611156084702E-2"/>
    <n v="1.1214716236164077E-2"/>
    <n v="1.0621353851226279E-2"/>
  </r>
  <r>
    <x v="0"/>
    <x v="57"/>
    <x v="8"/>
    <n v="5.6606040714741956E-2"/>
    <n v="4.1024205428601572E-2"/>
    <n v="6.0802369164458359E-2"/>
    <n v="3.9364179441866792E-2"/>
    <n v="3.8890605803827055E-2"/>
    <n v="6.7340487879579289E-2"/>
    <n v="6.0445914740325138E-2"/>
    <n v="5.2366940709078727E-2"/>
    <n v="7.9306391649934652E-2"/>
    <n v="6.343734020709553E-2"/>
    <n v="5.701095652911279E-2"/>
    <n v="8.0052038733886791E-2"/>
    <n v="7.1746142424724504E-2"/>
  </r>
  <r>
    <x v="0"/>
    <x v="65"/>
    <x v="1"/>
    <m/>
    <m/>
    <m/>
    <m/>
    <m/>
    <m/>
    <m/>
    <m/>
    <m/>
    <m/>
    <m/>
    <m/>
    <m/>
  </r>
  <r>
    <x v="64"/>
    <x v="57"/>
    <x v="2"/>
    <n v="827824.22000000009"/>
    <n v="57198.54"/>
    <n v="64471.31"/>
    <n v="67878.200000000012"/>
    <n v="71838.710000000006"/>
    <n v="60355.520000000011"/>
    <n v="68107.41"/>
    <n v="64652.44"/>
    <n v="64696.12"/>
    <n v="85168.860000000015"/>
    <n v="71341.37999999999"/>
    <n v="78866.109999999986"/>
    <n v="73249.62"/>
  </r>
  <r>
    <x v="64"/>
    <x v="57"/>
    <x v="3"/>
    <n v="704986.00000000012"/>
    <n v="51477.78"/>
    <n v="57744.119999999995"/>
    <n v="60881.570000000007"/>
    <n v="64839.450000000004"/>
    <n v="51399.770000000011"/>
    <n v="56397.14"/>
    <n v="53354.89"/>
    <n v="52386.43"/>
    <n v="71288.85000000002"/>
    <n v="58752.349999999991"/>
    <n v="66060.659999999989"/>
    <n v="60402.99"/>
  </r>
  <r>
    <x v="64"/>
    <x v="57"/>
    <x v="4"/>
    <n v="122838.22"/>
    <n v="5720.76"/>
    <n v="6727.1900000000005"/>
    <n v="6996.630000000001"/>
    <n v="6999.26"/>
    <n v="8955.7500000000018"/>
    <n v="11710.27"/>
    <n v="11297.55"/>
    <n v="12309.69"/>
    <n v="13880.009999999998"/>
    <n v="12589.029999999999"/>
    <n v="12805.449999999999"/>
    <n v="12846.63"/>
  </r>
  <r>
    <x v="0"/>
    <x v="56"/>
    <x v="1"/>
    <m/>
    <m/>
    <m/>
    <m/>
    <m/>
    <m/>
    <m/>
    <m/>
    <m/>
    <m/>
    <m/>
    <m/>
    <m/>
  </r>
  <r>
    <x v="55"/>
    <x v="57"/>
    <x v="5"/>
    <n v="1.5584485283401536E-3"/>
    <n v="1.2284679258193689E-3"/>
    <n v="1.4273209435299631E-3"/>
    <n v="1.4108177297388897E-3"/>
    <n v="1.5233905584363823E-3"/>
    <n v="1.4324677714219107E-3"/>
    <n v="1.5789627540373395E-3"/>
    <n v="1.5525487005076195E-3"/>
    <n v="1.52302383089655E-3"/>
    <n v="1.9165865204955179E-3"/>
    <n v="1.6728031664288029E-3"/>
    <n v="1.8532914052849262E-3"/>
    <n v="1.6221895657491246E-3"/>
  </r>
  <r>
    <x v="55"/>
    <x v="57"/>
    <x v="6"/>
    <n v="1.35582514981356E-3"/>
    <n v="1.1194180626032803E-3"/>
    <n v="1.2953843749699252E-3"/>
    <n v="1.283576402028303E-3"/>
    <n v="1.3953256157497205E-3"/>
    <n v="1.2406959444792396E-3"/>
    <n v="1.3460983162316457E-3"/>
    <n v="1.3164066876938285E-3"/>
    <n v="1.2687868870129753E-3"/>
    <n v="1.6462008715123851E-3"/>
    <n v="1.4140632090773259E-3"/>
    <n v="1.5924252396410194E-3"/>
    <n v="1.3720857164475117E-3"/>
  </r>
  <r>
    <x v="55"/>
    <x v="57"/>
    <x v="7"/>
    <n v="1.0951462036241066E-2"/>
    <n v="9.9547510524837166E-3"/>
    <n v="1.1351366574309839E-2"/>
    <n v="1.0267062215259956E-2"/>
    <n v="1.0172259855004391E-2"/>
    <n v="1.2689329521799703E-2"/>
    <n v="9.4626446392691542E-3"/>
    <n v="1.0158997704189082E-2"/>
    <n v="1.0343107322960723E-2"/>
    <n v="1.2253791230225726E-2"/>
    <n v="1.1452894921308682E-2"/>
    <n v="1.1964236961750066E-2"/>
    <n v="1.134829458010706E-2"/>
  </r>
  <r>
    <x v="0"/>
    <x v="57"/>
    <x v="8"/>
    <n v="4.3436863373944076E-2"/>
    <n v="2.9664981185957565E-2"/>
    <n v="4.5022146227953766E-2"/>
    <n v="3.0448503365684942E-2"/>
    <n v="3.2543546087369847E-2"/>
    <n v="4.8125706659572394E-2"/>
    <n v="4.6781716562078482E-2"/>
    <n v="3.8683888901766487E-2"/>
    <n v="5.929338393705394E-2"/>
    <n v="5.4683821226622194E-2"/>
    <n v="4.3324546276402982E-2"/>
    <n v="6.239890880153353E-2"/>
    <n v="5.5459886859578145E-2"/>
  </r>
  <r>
    <x v="0"/>
    <x v="66"/>
    <x v="1"/>
    <m/>
    <m/>
    <m/>
    <m/>
    <m/>
    <m/>
    <m/>
    <m/>
    <m/>
    <m/>
    <m/>
    <m/>
    <m/>
  </r>
  <r>
    <x v="65"/>
    <x v="57"/>
    <x v="2"/>
    <n v="520968.02"/>
    <n v="37846.089999999997"/>
    <n v="39959.890000000007"/>
    <n v="43929.32"/>
    <n v="44959.03"/>
    <n v="42165.7"/>
    <n v="43845.189999999995"/>
    <n v="41564.51"/>
    <n v="41947.06"/>
    <n v="45182.200000000004"/>
    <n v="45149.79"/>
    <n v="46480.44"/>
    <n v="47938.8"/>
  </r>
  <r>
    <x v="65"/>
    <x v="57"/>
    <x v="3"/>
    <n v="459596.48000000004"/>
    <n v="34578.679999999993"/>
    <n v="35816.69000000001"/>
    <n v="39721.99"/>
    <n v="40833.5"/>
    <n v="36874.89"/>
    <n v="37592.499999999993"/>
    <n v="36244.83"/>
    <n v="36346.639999999999"/>
    <n v="39014.980000000003"/>
    <n v="39493.43"/>
    <n v="40800.020000000004"/>
    <n v="42278.33"/>
  </r>
  <r>
    <x v="65"/>
    <x v="57"/>
    <x v="4"/>
    <n v="61371.54"/>
    <n v="3267.41"/>
    <n v="4143.2"/>
    <n v="4207.33"/>
    <n v="4125.5300000000007"/>
    <n v="5290.8100000000013"/>
    <n v="6252.69"/>
    <n v="5319.6799999999994"/>
    <n v="5600.42"/>
    <n v="6167.2199999999993"/>
    <n v="5656.36"/>
    <n v="5680.42"/>
    <n v="5660.47"/>
  </r>
  <r>
    <x v="0"/>
    <x v="67"/>
    <x v="1"/>
    <m/>
    <m/>
    <m/>
    <m/>
    <m/>
    <m/>
    <m/>
    <m/>
    <m/>
    <m/>
    <m/>
    <m/>
    <m/>
  </r>
  <r>
    <x v="66"/>
    <x v="57"/>
    <x v="5"/>
    <n v="9.8076599411561511E-4"/>
    <n v="8.1283032193956621E-4"/>
    <n v="8.8466618559718344E-4"/>
    <n v="9.1305107547597303E-4"/>
    <n v="9.5338796894401442E-4"/>
    <n v="1.0007536395916206E-3"/>
    <n v="1.0164814952395107E-3"/>
    <n v="9.9812050384696948E-4"/>
    <n v="9.8748382462576475E-4"/>
    <n v="1.0167518443517101E-3"/>
    <n v="1.0586662561839358E-3"/>
    <n v="1.0922536938345472E-3"/>
    <n v="1.0616549431182599E-3"/>
  </r>
  <r>
    <x v="66"/>
    <x v="57"/>
    <x v="6"/>
    <n v="8.8389339128689759E-4"/>
    <n v="7.5193605810077249E-4"/>
    <n v="8.0348233879296428E-4"/>
    <n v="8.3746541039602328E-4"/>
    <n v="8.7872473518384577E-4"/>
    <n v="8.9009204663985961E-4"/>
    <n v="8.9726537467925025E-4"/>
    <n v="8.9425611422544232E-4"/>
    <n v="8.8030698444198786E-4"/>
    <n v="9.0093323258880252E-4"/>
    <n v="9.5053570390411172E-4"/>
    <n v="9.8350488211680609E-4"/>
    <n v="9.6037452298726163E-4"/>
  </r>
  <r>
    <x v="66"/>
    <x v="57"/>
    <x v="7"/>
    <n v="5.4714899842707755E-3"/>
    <n v="5.6856524546381624E-3"/>
    <n v="6.9911778901265648E-3"/>
    <n v="6.1739607311133591E-3"/>
    <n v="5.9957714386401238E-3"/>
    <n v="7.4965057674938546E-3"/>
    <n v="5.0525721020533119E-3"/>
    <n v="4.7835696152723883E-3"/>
    <n v="4.7057029960669754E-3"/>
    <n v="5.4446521544921581E-3"/>
    <n v="5.1458846882637965E-3"/>
    <n v="5.307262995229713E-3"/>
    <n v="5.0002748597771252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039A1-F8BD-47D6-B3F8-8FF574DC4923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3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9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  <i>
      <x v="54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6" hier="-1"/>
    <pageField fld="2" item="1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9D8A7C-29DA-4F05-8991-9A24707E7720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2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8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8" hier="-1"/>
    <pageField fld="2" item="1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formats count="1">
    <format dxfId="4">
      <pivotArea collapsedLevelsAreSubtotals="1" fieldPosition="0">
        <references count="2">
          <reference field="4294967294" count="1" selected="0">
            <x v="0"/>
          </reference>
          <reference field="1" count="1">
            <x v="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E015B9-4CC7-4744-A78F-F14F312E0636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1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7">
    <i>
      <x v="2"/>
    </i>
    <i>
      <x v="12"/>
    </i>
    <i>
      <x v="21"/>
    </i>
    <i>
      <x v="29"/>
    </i>
    <i>
      <x v="36"/>
    </i>
    <i>
      <x v="42"/>
    </i>
    <i>
      <x v="47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9" hier="-1"/>
    <pageField fld="2" item="1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formats count="1">
    <format dxfId="3">
      <pivotArea collapsedLevelsAreSubtotals="1" fieldPosition="0">
        <references count="2">
          <reference field="4294967294" count="1" selected="0">
            <x v="0"/>
          </reference>
          <reference field="1" count="1">
            <x v="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12E2A-5299-46A6-9BD5-DFCE08AF961C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3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9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  <i>
      <x v="54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6" hier="-1"/>
    <pageField fld="2" item="4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formats count="1">
    <format dxfId="2">
      <pivotArea collapsedLevelsAreSubtotals="1" fieldPosition="0">
        <references count="2">
          <reference field="4294967294" count="1" selected="0">
            <x v="0"/>
          </reference>
          <reference field="1" count="1">
            <x v="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A5FA80-6F8B-495F-AEBC-438F96070720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2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8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8" hier="-1"/>
    <pageField fld="2" item="4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formats count="1">
    <format dxfId="1">
      <pivotArea collapsedLevelsAreSubtotals="1" fieldPosition="0">
        <references count="2">
          <reference field="4294967294" count="1" selected="0">
            <x v="0"/>
          </reference>
          <reference field="1" count="1">
            <x v="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AA5E08-D092-4D9A-A7BC-E79743524DA6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1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7">
    <i>
      <x v="2"/>
    </i>
    <i>
      <x v="12"/>
    </i>
    <i>
      <x v="21"/>
    </i>
    <i>
      <x v="29"/>
    </i>
    <i>
      <x v="36"/>
    </i>
    <i>
      <x v="42"/>
    </i>
    <i>
      <x v="47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9" hier="-1"/>
    <pageField fld="2" item="4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formats count="1">
    <format dxfId="0">
      <pivotArea collapsedLevelsAreSubtotals="1" fieldPosition="0">
        <references count="2">
          <reference field="4294967294" count="1" selected="0">
            <x v="0"/>
          </reference>
          <reference field="1" count="1">
            <x v="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81A828-87E2-439C-9A01-00F9A3E43CDB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3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9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  <i>
      <x v="54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6" hier="-1"/>
    <pageField fld="2" item="6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0D9657-C2C7-48D9-A95E-6402C2C8E917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2" firstHeaderRow="0" firstDataRow="1" firstDataCol="1" rowPageCount="2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axis="axisPage" subtotalTop="0" showAll="0" defaultSubtotal="0">
      <items count="10">
        <item x="9"/>
        <item x="6"/>
        <item x="3"/>
        <item x="8"/>
        <item x="7"/>
        <item x="4"/>
        <item x="5"/>
        <item x="2"/>
        <item x="0"/>
        <item x="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8">
    <i>
      <x v="2"/>
    </i>
    <i>
      <x v="12"/>
    </i>
    <i>
      <x v="21"/>
    </i>
    <i>
      <x v="29"/>
    </i>
    <i>
      <x v="36"/>
    </i>
    <i>
      <x v="42"/>
    </i>
    <i>
      <x v="47"/>
    </i>
    <i>
      <x v="51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item="58" hier="-1"/>
    <pageField fld="2" item="6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C1B9B5-CA5A-403E-9A99-05E54676AC2F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:N11" firstHeaderRow="0" firstDataRow="1" firstDataCol="1" rowPageCount="1" colPageCount="1"/>
  <pivotFields count="16">
    <pivotField axis="axisPage" showAll="0" defaultSubtotal="0">
      <items count="67">
        <item x="2"/>
        <item x="56"/>
        <item x="57"/>
        <item x="65"/>
        <item x="58"/>
        <item x="59"/>
        <item x="60"/>
        <item x="61"/>
        <item x="62"/>
        <item x="63"/>
        <item x="64"/>
        <item x="46"/>
        <item x="47"/>
        <item x="48"/>
        <item x="49"/>
        <item x="50"/>
        <item x="51"/>
        <item x="52"/>
        <item x="53"/>
        <item x="54"/>
        <item x="37"/>
        <item x="38"/>
        <item x="39"/>
        <item x="40"/>
        <item x="41"/>
        <item x="42"/>
        <item x="43"/>
        <item x="44"/>
        <item x="29"/>
        <item x="30"/>
        <item x="31"/>
        <item x="32"/>
        <item x="33"/>
        <item x="34"/>
        <item x="35"/>
        <item x="22"/>
        <item x="23"/>
        <item x="24"/>
        <item x="25"/>
        <item x="26"/>
        <item x="27"/>
        <item x="16"/>
        <item x="17"/>
        <item x="18"/>
        <item x="19"/>
        <item x="20"/>
        <item x="11"/>
        <item x="12"/>
        <item x="13"/>
        <item x="14"/>
        <item x="7"/>
        <item x="8"/>
        <item x="9"/>
        <item x="1"/>
        <item x="5"/>
        <item x="3"/>
        <item x="6"/>
        <item x="66"/>
        <item x="10"/>
        <item x="15"/>
        <item x="21"/>
        <item x="28"/>
        <item x="36"/>
        <item x="45"/>
        <item x="55"/>
        <item x="4"/>
        <item x="0"/>
      </items>
    </pivotField>
    <pivotField axis="axisRow" showAll="0" defaultSubtotal="0">
      <items count="68">
        <item x="1"/>
        <item x="0"/>
        <item x="57"/>
        <item x="58"/>
        <item x="66"/>
        <item x="59"/>
        <item x="60"/>
        <item x="61"/>
        <item x="62"/>
        <item x="63"/>
        <item x="64"/>
        <item x="65"/>
        <item x="47"/>
        <item x="48"/>
        <item x="49"/>
        <item x="50"/>
        <item x="51"/>
        <item x="52"/>
        <item x="53"/>
        <item x="54"/>
        <item x="55"/>
        <item x="38"/>
        <item x="39"/>
        <item x="40"/>
        <item x="41"/>
        <item x="42"/>
        <item x="43"/>
        <item x="44"/>
        <item x="45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17"/>
        <item x="18"/>
        <item x="19"/>
        <item x="20"/>
        <item x="21"/>
        <item x="12"/>
        <item x="13"/>
        <item x="14"/>
        <item x="15"/>
        <item x="8"/>
        <item x="9"/>
        <item x="10"/>
        <item x="2"/>
        <item x="5"/>
        <item x="3"/>
        <item x="6"/>
        <item x="67"/>
        <item x="11"/>
        <item x="16"/>
        <item x="22"/>
        <item x="29"/>
        <item x="37"/>
        <item x="46"/>
        <item x="56"/>
        <item x="4"/>
        <item x="7"/>
      </items>
    </pivotField>
    <pivotField subtotalTop="0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7">
    <i>
      <x v="2"/>
    </i>
    <i>
      <x v="12"/>
    </i>
    <i>
      <x v="21"/>
    </i>
    <i>
      <x v="29"/>
    </i>
    <i>
      <x v="36"/>
    </i>
    <i>
      <x v="42"/>
    </i>
    <i>
      <x v="47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0" item="59" hier="-1"/>
  </pageFields>
  <dataFields count="13">
    <dataField name="July" fld="4" baseField="1" baseItem="2" numFmtId="10"/>
    <dataField name="Aug" fld="5" baseField="2" baseItem="1" numFmtId="10"/>
    <dataField name="Sept" fld="6" baseField="2" baseItem="1" numFmtId="10"/>
    <dataField name="Oct" fld="7" baseField="1" baseItem="2" numFmtId="10"/>
    <dataField name="Nov" fld="8" baseField="1" baseItem="2" numFmtId="10"/>
    <dataField name="Dec" fld="9" baseField="1" baseItem="2" numFmtId="10"/>
    <dataField name="Jan" fld="10" baseField="1" baseItem="2" numFmtId="10"/>
    <dataField name="Feb" fld="11" baseField="1" baseItem="2" numFmtId="10"/>
    <dataField name="Mar" fld="12" baseField="1" baseItem="2" numFmtId="10"/>
    <dataField name="Apr" fld="13" baseField="1" baseItem="2" numFmtId="10"/>
    <dataField name="May" fld="14" baseField="1" baseItem="2" numFmtId="10"/>
    <dataField name="Jun" fld="15" baseField="1" baseItem="2" numFmtId="10"/>
    <dataField name="Total Annual Billings" fld="3" baseField="1" baseItem="2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4759-B41D-4E9B-98EA-310160A1B4A2}">
  <dimension ref="B2:AU54"/>
  <sheetViews>
    <sheetView showGridLines="0" tabSelected="1" zoomScaleNormal="100" workbookViewId="0">
      <selection activeCell="A27" sqref="A27"/>
    </sheetView>
  </sheetViews>
  <sheetFormatPr defaultRowHeight="14.4" x14ac:dyDescent="0.3"/>
  <cols>
    <col min="2" max="2" width="17.6640625" customWidth="1"/>
    <col min="3" max="15" width="10.21875" customWidth="1"/>
    <col min="18" max="18" width="17.6640625" customWidth="1"/>
    <col min="19" max="31" width="10.21875" customWidth="1"/>
    <col min="34" max="34" width="17.6640625" customWidth="1"/>
    <col min="35" max="47" width="10.21875" customWidth="1"/>
  </cols>
  <sheetData>
    <row r="2" spans="2:47" x14ac:dyDescent="0.3">
      <c r="B2" t="s">
        <v>298</v>
      </c>
      <c r="R2" t="s">
        <v>326</v>
      </c>
      <c r="AH2" t="s">
        <v>327</v>
      </c>
    </row>
    <row r="3" spans="2:47" ht="14.4" customHeight="1" x14ac:dyDescent="0.3">
      <c r="B3" s="144" t="s">
        <v>323</v>
      </c>
      <c r="C3" s="146" t="s">
        <v>311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39"/>
      <c r="R3" s="144" t="s">
        <v>323</v>
      </c>
      <c r="S3" s="146" t="s">
        <v>311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39"/>
      <c r="AH3" s="144" t="s">
        <v>323</v>
      </c>
      <c r="AI3" s="146" t="s">
        <v>311</v>
      </c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39"/>
    </row>
    <row r="4" spans="2:47" ht="14.4" customHeight="1" x14ac:dyDescent="0.3">
      <c r="B4" s="144"/>
      <c r="C4" s="144" t="s">
        <v>270</v>
      </c>
      <c r="D4" s="144" t="s">
        <v>314</v>
      </c>
      <c r="E4" s="144" t="s">
        <v>315</v>
      </c>
      <c r="F4" s="144" t="s">
        <v>316</v>
      </c>
      <c r="G4" s="144" t="s">
        <v>317</v>
      </c>
      <c r="H4" s="144" t="s">
        <v>318</v>
      </c>
      <c r="I4" s="144" t="s">
        <v>319</v>
      </c>
      <c r="J4" s="144" t="s">
        <v>320</v>
      </c>
      <c r="K4" s="144" t="s">
        <v>321</v>
      </c>
      <c r="L4" s="144" t="s">
        <v>322</v>
      </c>
      <c r="M4" s="144" t="s">
        <v>280</v>
      </c>
      <c r="N4" s="144" t="s">
        <v>313</v>
      </c>
      <c r="O4" s="138"/>
      <c r="R4" s="144"/>
      <c r="S4" s="144" t="s">
        <v>270</v>
      </c>
      <c r="T4" s="144" t="s">
        <v>314</v>
      </c>
      <c r="U4" s="144" t="s">
        <v>315</v>
      </c>
      <c r="V4" s="144" t="s">
        <v>316</v>
      </c>
      <c r="W4" s="144" t="s">
        <v>317</v>
      </c>
      <c r="X4" s="144" t="s">
        <v>318</v>
      </c>
      <c r="Y4" s="144" t="s">
        <v>319</v>
      </c>
      <c r="Z4" s="144" t="s">
        <v>320</v>
      </c>
      <c r="AA4" s="144" t="s">
        <v>321</v>
      </c>
      <c r="AB4" s="144" t="s">
        <v>322</v>
      </c>
      <c r="AC4" s="144" t="s">
        <v>280</v>
      </c>
      <c r="AD4" s="144" t="s">
        <v>313</v>
      </c>
      <c r="AE4" s="138"/>
      <c r="AH4" s="144"/>
      <c r="AI4" s="144" t="s">
        <v>270</v>
      </c>
      <c r="AJ4" s="144" t="s">
        <v>314</v>
      </c>
      <c r="AK4" s="144" t="s">
        <v>315</v>
      </c>
      <c r="AL4" s="144" t="s">
        <v>316</v>
      </c>
      <c r="AM4" s="144" t="s">
        <v>317</v>
      </c>
      <c r="AN4" s="144" t="s">
        <v>318</v>
      </c>
      <c r="AO4" s="144" t="s">
        <v>319</v>
      </c>
      <c r="AP4" s="144" t="s">
        <v>320</v>
      </c>
      <c r="AQ4" s="144" t="s">
        <v>321</v>
      </c>
      <c r="AR4" s="144" t="s">
        <v>322</v>
      </c>
      <c r="AS4" s="144" t="s">
        <v>280</v>
      </c>
      <c r="AT4" s="144" t="s">
        <v>313</v>
      </c>
      <c r="AU4" s="138"/>
    </row>
    <row r="5" spans="2:47" x14ac:dyDescent="0.3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0" t="s">
        <v>328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0" t="s">
        <v>328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0" t="s">
        <v>328</v>
      </c>
    </row>
    <row r="6" spans="2:47" x14ac:dyDescent="0.3">
      <c r="B6" s="135" t="s">
        <v>301</v>
      </c>
      <c r="C6" s="141">
        <v>0.92943801937404802</v>
      </c>
      <c r="D6" s="141">
        <v>0.9333780123810077</v>
      </c>
      <c r="E6" s="141">
        <v>0.92056140766879313</v>
      </c>
      <c r="F6" s="141">
        <v>0.91742150628156716</v>
      </c>
      <c r="G6" s="141">
        <v>0.92914861139032656</v>
      </c>
      <c r="H6" s="141">
        <v>0.92232597928959559</v>
      </c>
      <c r="I6" s="141">
        <v>0.91016922734612793</v>
      </c>
      <c r="J6" s="141">
        <v>0.91619063345331431</v>
      </c>
      <c r="K6" s="141">
        <v>0.89078845501725867</v>
      </c>
      <c r="L6" s="141">
        <v>0.84993230408871634</v>
      </c>
      <c r="M6" s="141">
        <v>0.76787529949854361</v>
      </c>
      <c r="N6" s="141">
        <v>0.27569924281088626</v>
      </c>
      <c r="O6" s="141">
        <v>0.84693207769087508</v>
      </c>
      <c r="R6" s="135" t="s">
        <v>301</v>
      </c>
      <c r="S6" s="141">
        <v>1.3685087604134019E-2</v>
      </c>
      <c r="T6" s="141">
        <v>1.6277428743632083E-2</v>
      </c>
      <c r="U6" s="141">
        <v>1.6930300041663196E-2</v>
      </c>
      <c r="V6" s="141">
        <v>1.8583279350588015E-2</v>
      </c>
      <c r="W6" s="141">
        <v>2.1235139803176328E-2</v>
      </c>
      <c r="X6" s="141">
        <v>2.576366516799055E-2</v>
      </c>
      <c r="Y6" s="141">
        <v>2.9711672058379487E-2</v>
      </c>
      <c r="Z6" s="141">
        <v>3.7772108449167188E-2</v>
      </c>
      <c r="AA6" s="141">
        <v>5.0144289490165965E-2</v>
      </c>
      <c r="AB6" s="141">
        <v>8.7004583278356834E-2</v>
      </c>
      <c r="AC6" s="141">
        <v>0.17432146252457631</v>
      </c>
      <c r="AD6" s="141">
        <v>0.67010233067759328</v>
      </c>
      <c r="AE6" s="141">
        <v>9.6663997688833381E-2</v>
      </c>
      <c r="AH6" s="135" t="s">
        <v>301</v>
      </c>
      <c r="AI6" s="141">
        <v>6.4564283803992019E-3</v>
      </c>
      <c r="AJ6" s="141">
        <v>7.3521345386143794E-3</v>
      </c>
      <c r="AK6" s="141">
        <v>7.1537044107892918E-3</v>
      </c>
      <c r="AL6" s="141">
        <v>7.7594136802702192E-3</v>
      </c>
      <c r="AM6" s="141">
        <v>9.2404888796064864E-3</v>
      </c>
      <c r="AN6" s="141">
        <v>9.3863254856035288E-3</v>
      </c>
      <c r="AO6" s="141">
        <v>9.6284263543938466E-3</v>
      </c>
      <c r="AP6" s="141">
        <v>1.0180191002006405E-2</v>
      </c>
      <c r="AQ6" s="141">
        <v>1.0920817124410826E-2</v>
      </c>
      <c r="AR6" s="141">
        <v>1.1757237359028883E-2</v>
      </c>
      <c r="AS6" s="141">
        <v>1.2231811680459646E-2</v>
      </c>
      <c r="AT6" s="141">
        <v>1.232006947174861E-2</v>
      </c>
      <c r="AU6" s="141">
        <v>9.4667009623011344E-3</v>
      </c>
    </row>
    <row r="7" spans="2:47" x14ac:dyDescent="0.3">
      <c r="B7" s="135" t="s">
        <v>302</v>
      </c>
      <c r="C7" s="141">
        <v>0.93683752146256938</v>
      </c>
      <c r="D7" s="141">
        <v>0.93834610778710037</v>
      </c>
      <c r="E7" s="141">
        <v>0.9218948141829445</v>
      </c>
      <c r="F7" s="141">
        <v>0.92940052715450938</v>
      </c>
      <c r="G7" s="141">
        <v>0.9172052712156693</v>
      </c>
      <c r="H7" s="141">
        <v>0.92180608589932422</v>
      </c>
      <c r="I7" s="141">
        <v>0.91926073025222932</v>
      </c>
      <c r="J7" s="141">
        <v>0.90006439372703118</v>
      </c>
      <c r="K7" s="141">
        <v>0.89634559408382619</v>
      </c>
      <c r="L7" s="141">
        <v>0.87233544474526847</v>
      </c>
      <c r="M7" s="141">
        <v>0.80620589978561763</v>
      </c>
      <c r="N7" s="141">
        <v>0.25610289342822462</v>
      </c>
      <c r="O7" s="141">
        <v>0.84834340515730955</v>
      </c>
      <c r="R7" s="135" t="s">
        <v>302</v>
      </c>
      <c r="S7" s="141">
        <v>1.3268714039300241E-2</v>
      </c>
      <c r="T7" s="141">
        <v>1.4035315579084736E-2</v>
      </c>
      <c r="U7" s="141">
        <v>1.908535002336666E-2</v>
      </c>
      <c r="V7" s="141">
        <v>1.847497670294922E-2</v>
      </c>
      <c r="W7" s="141">
        <v>2.076924955070493E-2</v>
      </c>
      <c r="X7" s="141">
        <v>2.5062725560275882E-2</v>
      </c>
      <c r="Y7" s="141">
        <v>3.0852374452719031E-2</v>
      </c>
      <c r="Z7" s="141">
        <v>3.6986905097263816E-2</v>
      </c>
      <c r="AA7" s="141">
        <v>4.9555780468881462E-2</v>
      </c>
      <c r="AB7" s="141">
        <v>7.6440285942018793E-2</v>
      </c>
      <c r="AC7" s="141">
        <v>0.14783524934398992</v>
      </c>
      <c r="AD7" s="141">
        <v>0.68780835697696119</v>
      </c>
      <c r="AE7" s="141">
        <v>9.8078682556286795E-2</v>
      </c>
      <c r="AH7" s="135" t="s">
        <v>302</v>
      </c>
      <c r="AI7" s="141">
        <v>8.3807098959309736E-3</v>
      </c>
      <c r="AJ7" s="141">
        <v>8.0981357643489706E-3</v>
      </c>
      <c r="AK7" s="141">
        <v>9.0694367339170644E-3</v>
      </c>
      <c r="AL7" s="141">
        <v>9.7576037226602807E-3</v>
      </c>
      <c r="AM7" s="141">
        <v>1.0598973032917824E-2</v>
      </c>
      <c r="AN7" s="141">
        <v>1.0326927376388214E-2</v>
      </c>
      <c r="AO7" s="141">
        <v>1.1167382751238492E-2</v>
      </c>
      <c r="AP7" s="141">
        <v>1.1821834719525481E-2</v>
      </c>
      <c r="AQ7" s="141">
        <v>1.2917447251610233E-2</v>
      </c>
      <c r="AR7" s="141">
        <v>1.4286603186604555E-2</v>
      </c>
      <c r="AS7" s="141">
        <v>1.3332461729896146E-2</v>
      </c>
      <c r="AT7" s="141">
        <v>1.3950101209115611E-2</v>
      </c>
      <c r="AU7" s="141">
        <v>1.1149003159187125E-2</v>
      </c>
    </row>
    <row r="8" spans="2:47" x14ac:dyDescent="0.3">
      <c r="B8" s="135" t="s">
        <v>303</v>
      </c>
      <c r="C8" s="141">
        <v>0.94644524849421829</v>
      </c>
      <c r="D8" s="141">
        <v>0.9358606589530245</v>
      </c>
      <c r="E8" s="141">
        <v>0.93773733634562184</v>
      </c>
      <c r="F8" s="141">
        <v>0.92851333676404546</v>
      </c>
      <c r="G8" s="141">
        <v>0.9099751022273731</v>
      </c>
      <c r="H8" s="141">
        <v>0.92753266446944505</v>
      </c>
      <c r="I8" s="141">
        <v>0.91418966975545968</v>
      </c>
      <c r="J8" s="141">
        <v>0.90061292711943219</v>
      </c>
      <c r="K8" s="141">
        <v>0.87608629540325822</v>
      </c>
      <c r="L8" s="141">
        <v>0.86658251161066768</v>
      </c>
      <c r="M8" s="141">
        <v>0.80041383934818999</v>
      </c>
      <c r="N8" s="141">
        <v>0.38749366804769181</v>
      </c>
      <c r="O8" s="141">
        <v>0.86187088817815871</v>
      </c>
      <c r="R8" s="135" t="s">
        <v>303</v>
      </c>
      <c r="S8" s="141">
        <v>1.4310396013971641E-2</v>
      </c>
      <c r="T8" s="141">
        <v>1.5858065582539261E-2</v>
      </c>
      <c r="U8" s="141">
        <v>1.7321306534562216E-2</v>
      </c>
      <c r="V8" s="141">
        <v>2.0831640105602171E-2</v>
      </c>
      <c r="W8" s="141">
        <v>2.2321135163172637E-2</v>
      </c>
      <c r="X8" s="141">
        <v>2.5914911727526375E-2</v>
      </c>
      <c r="Y8" s="141">
        <v>3.2902668886572221E-2</v>
      </c>
      <c r="Z8" s="141">
        <v>4.050778353281282E-2</v>
      </c>
      <c r="AA8" s="141">
        <v>6.2709625230908381E-2</v>
      </c>
      <c r="AB8" s="141">
        <v>8.5150483009401978E-2</v>
      </c>
      <c r="AC8" s="141">
        <v>0.14706077978301096</v>
      </c>
      <c r="AD8" s="141">
        <v>0.5614033842058207</v>
      </c>
      <c r="AE8" s="141">
        <v>8.6286833235407534E-2</v>
      </c>
      <c r="AH8" s="135" t="s">
        <v>303</v>
      </c>
      <c r="AI8" s="141">
        <v>7.2959766944089765E-3</v>
      </c>
      <c r="AJ8" s="141">
        <v>7.3461776872126919E-3</v>
      </c>
      <c r="AK8" s="141">
        <v>7.6030626454721608E-3</v>
      </c>
      <c r="AL8" s="141">
        <v>8.7800115680555374E-3</v>
      </c>
      <c r="AM8" s="141">
        <v>8.6354231616461979E-3</v>
      </c>
      <c r="AN8" s="141">
        <v>9.634499471444671E-3</v>
      </c>
      <c r="AO8" s="141">
        <v>1.0142800034034427E-2</v>
      </c>
      <c r="AP8" s="141">
        <v>1.138317463520375E-2</v>
      </c>
      <c r="AQ8" s="141">
        <v>1.2933676561237511E-2</v>
      </c>
      <c r="AR8" s="141">
        <v>1.2064267731049317E-2</v>
      </c>
      <c r="AS8" s="141">
        <v>1.3089786866699491E-2</v>
      </c>
      <c r="AT8" s="141">
        <v>1.452037346246818E-2</v>
      </c>
      <c r="AU8" s="141">
        <v>1.0244855240257944E-2</v>
      </c>
    </row>
    <row r="9" spans="2:47" x14ac:dyDescent="0.3">
      <c r="B9" s="135" t="s">
        <v>304</v>
      </c>
      <c r="C9" s="141">
        <v>0.94421657231526324</v>
      </c>
      <c r="D9" s="141">
        <v>0.93999801919439729</v>
      </c>
      <c r="E9" s="141">
        <v>0.93460478740494446</v>
      </c>
      <c r="F9" s="141">
        <v>0.93930665634378607</v>
      </c>
      <c r="G9" s="141">
        <v>0.93088037351986619</v>
      </c>
      <c r="H9" s="141">
        <v>0.93640880411213279</v>
      </c>
      <c r="I9" s="141">
        <v>0.92824370932164935</v>
      </c>
      <c r="J9" s="141">
        <v>0.91759703240187396</v>
      </c>
      <c r="K9" s="141">
        <v>0.8991263425048025</v>
      </c>
      <c r="L9" s="141">
        <v>0.87561812009993867</v>
      </c>
      <c r="M9" s="141">
        <v>0.80407642349000596</v>
      </c>
      <c r="N9" s="141">
        <v>0.38815837782357676</v>
      </c>
      <c r="O9" s="141">
        <v>0.87148034547790998</v>
      </c>
      <c r="R9" s="135" t="s">
        <v>304</v>
      </c>
      <c r="S9" s="141">
        <v>1.4682752810861616E-2</v>
      </c>
      <c r="T9" s="141">
        <v>1.4853725741474161E-2</v>
      </c>
      <c r="U9" s="141">
        <v>1.6881529081849856E-2</v>
      </c>
      <c r="V9" s="141">
        <v>1.861135690240065E-2</v>
      </c>
      <c r="W9" s="141">
        <v>2.0039102546428447E-2</v>
      </c>
      <c r="X9" s="141">
        <v>2.4215226999938607E-2</v>
      </c>
      <c r="Y9" s="141">
        <v>2.9783012317331093E-2</v>
      </c>
      <c r="Z9" s="141">
        <v>3.7006372332188883E-2</v>
      </c>
      <c r="AA9" s="141">
        <v>5.0225149217312054E-2</v>
      </c>
      <c r="AB9" s="141">
        <v>7.2049476453266911E-2</v>
      </c>
      <c r="AC9" s="141">
        <v>0.14360075673687603</v>
      </c>
      <c r="AD9" s="141">
        <v>0.56816002218490302</v>
      </c>
      <c r="AE9" s="141">
        <v>8.2598127982331793E-2</v>
      </c>
      <c r="AH9" s="135" t="s">
        <v>304</v>
      </c>
      <c r="AI9" s="141">
        <v>7.1115478633569183E-3</v>
      </c>
      <c r="AJ9" s="141">
        <v>7.7288089887996543E-3</v>
      </c>
      <c r="AK9" s="141">
        <v>8.6742643356069859E-3</v>
      </c>
      <c r="AL9" s="141">
        <v>8.5054410811625288E-3</v>
      </c>
      <c r="AM9" s="141">
        <v>7.7809063546745195E-3</v>
      </c>
      <c r="AN9" s="141">
        <v>8.4539466029578281E-3</v>
      </c>
      <c r="AO9" s="141">
        <v>8.8600418924421904E-3</v>
      </c>
      <c r="AP9" s="141">
        <v>9.7662023895855182E-3</v>
      </c>
      <c r="AQ9" s="141">
        <v>1.1757353440631529E-2</v>
      </c>
      <c r="AR9" s="141">
        <v>1.2237290350546822E-2</v>
      </c>
      <c r="AS9" s="141">
        <v>1.1813104761641491E-2</v>
      </c>
      <c r="AT9" s="141">
        <v>1.2980167632545976E-2</v>
      </c>
      <c r="AU9" s="141">
        <v>9.6133061287989111E-3</v>
      </c>
    </row>
    <row r="10" spans="2:47" x14ac:dyDescent="0.3">
      <c r="B10" s="135" t="s">
        <v>305</v>
      </c>
      <c r="C10" s="141">
        <v>0.95636970479213812</v>
      </c>
      <c r="D10" s="141">
        <v>0.94506760312009597</v>
      </c>
      <c r="E10" s="141">
        <v>0.94368282634064793</v>
      </c>
      <c r="F10" s="141">
        <v>0.96623259025008035</v>
      </c>
      <c r="G10" s="141">
        <v>0.93481607827386093</v>
      </c>
      <c r="H10" s="141">
        <v>0.94231371683768139</v>
      </c>
      <c r="I10" s="141">
        <v>0.91459588312428064</v>
      </c>
      <c r="J10" s="141">
        <v>0.91939463425370327</v>
      </c>
      <c r="K10" s="141">
        <v>0.91347235753803302</v>
      </c>
      <c r="L10" s="141">
        <v>0.8928009449771227</v>
      </c>
      <c r="M10" s="141">
        <v>0.81216054813013505</v>
      </c>
      <c r="N10" s="141">
        <v>0.36478531598829678</v>
      </c>
      <c r="O10" s="141">
        <v>0.87686665941255992</v>
      </c>
      <c r="R10" s="135" t="s">
        <v>305</v>
      </c>
      <c r="S10" s="141">
        <v>1.3028787798770508E-2</v>
      </c>
      <c r="T10" s="141">
        <v>1.3841724545286099E-2</v>
      </c>
      <c r="U10" s="141">
        <v>1.4979238545753226E-2</v>
      </c>
      <c r="V10" s="141">
        <v>1.8665960804672751E-2</v>
      </c>
      <c r="W10" s="141">
        <v>2.0265974783336457E-2</v>
      </c>
      <c r="X10" s="141">
        <v>2.6141882603928503E-2</v>
      </c>
      <c r="Y10" s="141">
        <v>2.7248760399428425E-2</v>
      </c>
      <c r="Z10" s="141">
        <v>3.4034550833875077E-2</v>
      </c>
      <c r="AA10" s="141">
        <v>4.7545274424658134E-2</v>
      </c>
      <c r="AB10" s="141">
        <v>6.9851263715248579E-2</v>
      </c>
      <c r="AC10" s="141">
        <v>0.14021328718367679</v>
      </c>
      <c r="AD10" s="141">
        <v>0.5861636429467324</v>
      </c>
      <c r="AE10" s="141">
        <v>8.3109027614659589E-2</v>
      </c>
      <c r="AH10" s="135" t="s">
        <v>305</v>
      </c>
      <c r="AI10" s="141">
        <v>6.5630538454042389E-3</v>
      </c>
      <c r="AJ10" s="141">
        <v>6.5793819497712534E-3</v>
      </c>
      <c r="AK10" s="141">
        <v>6.8874637737646269E-3</v>
      </c>
      <c r="AL10" s="141">
        <v>8.1951396136851675E-3</v>
      </c>
      <c r="AM10" s="141">
        <v>8.1476468293517727E-3</v>
      </c>
      <c r="AN10" s="141">
        <v>9.7141703385029803E-3</v>
      </c>
      <c r="AO10" s="141">
        <v>9.7270261711064256E-3</v>
      </c>
      <c r="AP10" s="141">
        <v>1.0459200582070113E-2</v>
      </c>
      <c r="AQ10" s="141">
        <v>1.0310839525796714E-2</v>
      </c>
      <c r="AR10" s="141">
        <v>1.0425296312102613E-2</v>
      </c>
      <c r="AS10" s="141">
        <v>1.0672138285994412E-2</v>
      </c>
      <c r="AT10" s="141">
        <v>1.1024665659042391E-2</v>
      </c>
      <c r="AU10" s="141">
        <v>9.0094504178940358E-3</v>
      </c>
    </row>
    <row r="11" spans="2:47" x14ac:dyDescent="0.3">
      <c r="B11" s="135" t="s">
        <v>306</v>
      </c>
      <c r="C11" s="141">
        <v>0.94938217860580132</v>
      </c>
      <c r="D11" s="141">
        <v>0.94836013443858491</v>
      </c>
      <c r="E11" s="141">
        <v>0.95069861130121858</v>
      </c>
      <c r="F11" s="141">
        <v>0.94487363044601003</v>
      </c>
      <c r="G11" s="141">
        <v>0.94221016875257257</v>
      </c>
      <c r="H11" s="141">
        <v>0.95958857290478694</v>
      </c>
      <c r="I11" s="141">
        <v>0.93165417162669362</v>
      </c>
      <c r="J11" s="141">
        <v>0.9239451304928028</v>
      </c>
      <c r="K11" s="141">
        <v>0.9229031287372983</v>
      </c>
      <c r="L11" s="141">
        <v>0.89178482520192059</v>
      </c>
      <c r="M11" s="141">
        <v>0.83705375316744435</v>
      </c>
      <c r="N11" s="141">
        <v>0.3520413676017628</v>
      </c>
      <c r="O11" s="141">
        <v>0.88168091576772345</v>
      </c>
      <c r="R11" s="135" t="s">
        <v>306</v>
      </c>
      <c r="S11" s="141">
        <v>1.1474727757231146E-2</v>
      </c>
      <c r="T11" s="141">
        <v>1.3026029349915985E-2</v>
      </c>
      <c r="U11" s="141">
        <v>1.5190899474243532E-2</v>
      </c>
      <c r="V11" s="141">
        <v>1.6771055617864888E-2</v>
      </c>
      <c r="W11" s="141">
        <v>1.9440678445004057E-2</v>
      </c>
      <c r="X11" s="141">
        <v>2.4286020222341925E-2</v>
      </c>
      <c r="Y11" s="141">
        <v>2.745802187180154E-2</v>
      </c>
      <c r="Z11" s="141">
        <v>3.4568592559354877E-2</v>
      </c>
      <c r="AA11" s="141">
        <v>4.3248460045467257E-2</v>
      </c>
      <c r="AB11" s="141">
        <v>6.3255835076521702E-2</v>
      </c>
      <c r="AC11" s="141">
        <v>0.13146296799308566</v>
      </c>
      <c r="AD11" s="141">
        <v>0.60519932534757825</v>
      </c>
      <c r="AE11" s="141">
        <v>8.1658776027918989E-2</v>
      </c>
      <c r="AH11" s="135" t="s">
        <v>306</v>
      </c>
      <c r="AI11" s="141">
        <v>5.2049450843425554E-3</v>
      </c>
      <c r="AJ11" s="141">
        <v>6.3873434342658969E-3</v>
      </c>
      <c r="AK11" s="141">
        <v>8.0859189314944849E-3</v>
      </c>
      <c r="AL11" s="141">
        <v>7.4185842258113087E-3</v>
      </c>
      <c r="AM11" s="141">
        <v>7.5243753144609059E-3</v>
      </c>
      <c r="AN11" s="141">
        <v>8.6140642692987997E-3</v>
      </c>
      <c r="AO11" s="141">
        <v>8.6091761037666772E-3</v>
      </c>
      <c r="AP11" s="141">
        <v>8.7624140981502011E-3</v>
      </c>
      <c r="AQ11" s="141">
        <v>8.6388040724036091E-3</v>
      </c>
      <c r="AR11" s="141">
        <v>9.1790080887167672E-3</v>
      </c>
      <c r="AS11" s="141">
        <v>1.0438976244294252E-2</v>
      </c>
      <c r="AT11" s="141">
        <v>1.0916975057303716E-2</v>
      </c>
      <c r="AU11" s="141">
        <v>8.2766570076292512E-3</v>
      </c>
    </row>
    <row r="12" spans="2:47" x14ac:dyDescent="0.3">
      <c r="B12" s="135" t="s">
        <v>307</v>
      </c>
      <c r="C12" s="141">
        <v>0.9629646089623165</v>
      </c>
      <c r="D12" s="141">
        <v>0.95828829309345098</v>
      </c>
      <c r="E12" s="141">
        <v>0.95679455322508522</v>
      </c>
      <c r="F12" s="141">
        <v>0.94275496128760505</v>
      </c>
      <c r="G12" s="141">
        <v>0.94208157639616141</v>
      </c>
      <c r="H12" s="141">
        <v>0.94083871016263732</v>
      </c>
      <c r="I12" s="141">
        <v>0.94308078170239928</v>
      </c>
      <c r="J12" s="141">
        <v>0.91767729565212119</v>
      </c>
      <c r="K12" s="141">
        <v>0.92030064586666038</v>
      </c>
      <c r="L12" s="141">
        <v>0.8896249630323988</v>
      </c>
      <c r="M12" s="141">
        <v>0.8264762517518579</v>
      </c>
      <c r="N12" s="141">
        <v>0.36176027561402968</v>
      </c>
      <c r="O12" s="141">
        <v>0.87939793295621771</v>
      </c>
      <c r="R12" s="135" t="s">
        <v>307</v>
      </c>
      <c r="S12" s="141">
        <v>1.1214984712458177E-2</v>
      </c>
      <c r="T12" s="141">
        <v>1.2816651960991837E-2</v>
      </c>
      <c r="U12" s="141">
        <v>1.5442326515965891E-2</v>
      </c>
      <c r="V12" s="141">
        <v>1.7888835186015029E-2</v>
      </c>
      <c r="W12" s="141">
        <v>1.928831907086629E-2</v>
      </c>
      <c r="X12" s="141">
        <v>2.2662577377355015E-2</v>
      </c>
      <c r="Y12" s="141">
        <v>2.7570755712604686E-2</v>
      </c>
      <c r="Z12" s="141">
        <v>3.2611407617479694E-2</v>
      </c>
      <c r="AA12" s="141">
        <v>4.0735956361275728E-2</v>
      </c>
      <c r="AB12" s="141">
        <v>5.9663406717623296E-2</v>
      </c>
      <c r="AC12" s="141">
        <v>0.13221112684061767</v>
      </c>
      <c r="AD12" s="141">
        <v>0.60061120694495496</v>
      </c>
      <c r="AE12" s="141">
        <v>8.3750185357595111E-2</v>
      </c>
      <c r="AH12" s="135" t="s">
        <v>307</v>
      </c>
      <c r="AI12" s="141">
        <v>5.4748108628059414E-3</v>
      </c>
      <c r="AJ12" s="141">
        <v>5.8785795370056432E-3</v>
      </c>
      <c r="AK12" s="141">
        <v>6.5140063704118636E-3</v>
      </c>
      <c r="AL12" s="141">
        <v>6.8274588292188444E-3</v>
      </c>
      <c r="AM12" s="141">
        <v>6.9437623682975279E-3</v>
      </c>
      <c r="AN12" s="141">
        <v>7.1264308992032947E-3</v>
      </c>
      <c r="AO12" s="141">
        <v>8.4570965891532027E-3</v>
      </c>
      <c r="AP12" s="141">
        <v>9.0380037088433635E-3</v>
      </c>
      <c r="AQ12" s="141">
        <v>8.9538255908786675E-3</v>
      </c>
      <c r="AR12" s="141">
        <v>8.8061891923691907E-3</v>
      </c>
      <c r="AS12" s="141">
        <v>9.2816411708919362E-3</v>
      </c>
      <c r="AT12" s="141">
        <v>9.9021994651653667E-3</v>
      </c>
      <c r="AU12" s="141">
        <v>7.7445388677697055E-3</v>
      </c>
    </row>
    <row r="13" spans="2:47" x14ac:dyDescent="0.3">
      <c r="B13" s="135" t="s">
        <v>308</v>
      </c>
      <c r="C13" s="141">
        <v>0.96065910734756443</v>
      </c>
      <c r="D13" s="141">
        <v>0.95656808926162251</v>
      </c>
      <c r="E13" s="141">
        <v>0.95733589214784409</v>
      </c>
      <c r="F13" s="141">
        <v>0.96806451732168552</v>
      </c>
      <c r="G13" s="141">
        <v>0.96610120687562484</v>
      </c>
      <c r="H13" s="141">
        <v>0.94357543183267323</v>
      </c>
      <c r="I13" s="141">
        <v>0.95001100906388891</v>
      </c>
      <c r="J13" s="141">
        <v>0.92899988144731904</v>
      </c>
      <c r="K13" s="141">
        <v>0.91260569808420733</v>
      </c>
      <c r="L13" s="141">
        <v>0.88769857253775364</v>
      </c>
      <c r="M13" s="141">
        <v>0.80875522818711421</v>
      </c>
      <c r="N13" s="141">
        <v>0.32398111112180655</v>
      </c>
      <c r="O13" s="141">
        <v>0.87972925056667883</v>
      </c>
      <c r="R13" s="135" t="s">
        <v>308</v>
      </c>
      <c r="S13" s="141">
        <v>9.645424865999919E-3</v>
      </c>
      <c r="T13" s="141">
        <v>1.0987359168538347E-2</v>
      </c>
      <c r="U13" s="141">
        <v>1.2173889873136471E-2</v>
      </c>
      <c r="V13" s="141">
        <v>1.4842422691238621E-2</v>
      </c>
      <c r="W13" s="141">
        <v>1.722593211661886E-2</v>
      </c>
      <c r="X13" s="141">
        <v>2.1123359984359609E-2</v>
      </c>
      <c r="Y13" s="141">
        <v>2.7349657713036237E-2</v>
      </c>
      <c r="Z13" s="141">
        <v>3.6141512045651789E-2</v>
      </c>
      <c r="AA13" s="141">
        <v>4.8942188790287444E-2</v>
      </c>
      <c r="AB13" s="141">
        <v>7.205366716227371E-2</v>
      </c>
      <c r="AC13" s="141">
        <v>0.15492224431116805</v>
      </c>
      <c r="AD13" s="141">
        <v>0.63300996541190557</v>
      </c>
      <c r="AE13" s="141">
        <v>8.8913765064957573E-2</v>
      </c>
      <c r="AH13" s="135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</row>
    <row r="14" spans="2:47" x14ac:dyDescent="0.3">
      <c r="B14" s="135" t="s">
        <v>309</v>
      </c>
      <c r="C14" s="141">
        <v>0.96444821069390374</v>
      </c>
      <c r="D14" s="141">
        <v>0.94598472418109436</v>
      </c>
      <c r="E14" s="141">
        <v>0.94333034577418773</v>
      </c>
      <c r="F14" s="141">
        <v>0.94033901324601388</v>
      </c>
      <c r="G14" s="141">
        <v>0.94086727180091689</v>
      </c>
      <c r="H14" s="141">
        <v>0.94225910915634348</v>
      </c>
      <c r="I14" s="141">
        <v>0.92637197085821477</v>
      </c>
      <c r="J14" s="141">
        <v>0.90354829653625224</v>
      </c>
      <c r="K14" s="141">
        <v>0.88193897005111588</v>
      </c>
      <c r="L14" s="141">
        <v>0.84174069443791699</v>
      </c>
      <c r="M14" s="141">
        <v>0.69859670189028933</v>
      </c>
      <c r="N14" s="141">
        <v>0.23148975925520848</v>
      </c>
      <c r="O14" s="141">
        <v>0.84762214692761939</v>
      </c>
      <c r="R14" s="135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H14" s="135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</row>
    <row r="15" spans="2:47" x14ac:dyDescent="0.3">
      <c r="B15" s="136" t="s">
        <v>207</v>
      </c>
      <c r="C15" s="142">
        <f>AVERAGE(C6:C14)</f>
        <v>0.95008457467198026</v>
      </c>
      <c r="D15" s="142">
        <f t="shared" ref="D15" si="0">AVERAGE(D6:D14)</f>
        <v>0.94465018249004218</v>
      </c>
      <c r="E15" s="142">
        <f t="shared" ref="E15" si="1">AVERAGE(E6:E14)</f>
        <v>0.94073784159903207</v>
      </c>
      <c r="F15" s="142">
        <f t="shared" ref="F15" si="2">AVERAGE(F6:F14)</f>
        <v>0.9418785265661449</v>
      </c>
      <c r="G15" s="142">
        <f t="shared" ref="G15" si="3">AVERAGE(G6:G14)</f>
        <v>0.93480951782804134</v>
      </c>
      <c r="H15" s="142">
        <f t="shared" ref="H15" si="4">AVERAGE(H6:H14)</f>
        <v>0.93740545274051312</v>
      </c>
      <c r="I15" s="142">
        <f t="shared" ref="I15" si="5">AVERAGE(I6:I14)</f>
        <v>0.92639746145010493</v>
      </c>
      <c r="J15" s="142">
        <f t="shared" ref="J15" si="6">AVERAGE(J6:J14)</f>
        <v>0.91422558056487213</v>
      </c>
      <c r="K15" s="142">
        <f t="shared" ref="K15" si="7">AVERAGE(K6:K14)</f>
        <v>0.90150749858738466</v>
      </c>
      <c r="L15" s="142">
        <f t="shared" ref="L15" si="8">AVERAGE(L6:L14)</f>
        <v>0.87423537563685594</v>
      </c>
      <c r="M15" s="142">
        <f t="shared" ref="M15" si="9">AVERAGE(M6:M14)</f>
        <v>0.79573488280546645</v>
      </c>
      <c r="N15" s="142">
        <f t="shared" ref="N15:O15" si="10">AVERAGE(N6:N14)</f>
        <v>0.32683466796572042</v>
      </c>
      <c r="O15" s="142">
        <f t="shared" si="10"/>
        <v>0.86599151357056148</v>
      </c>
      <c r="R15" s="136" t="s">
        <v>207</v>
      </c>
      <c r="S15" s="142">
        <f>AVERAGE(S6:S13)</f>
        <v>1.2663859450340908E-2</v>
      </c>
      <c r="T15" s="142">
        <f t="shared" ref="T15:AE15" si="11">AVERAGE(T6:T13)</f>
        <v>1.3962037583932814E-2</v>
      </c>
      <c r="U15" s="142">
        <f t="shared" si="11"/>
        <v>1.6000605011317628E-2</v>
      </c>
      <c r="V15" s="142">
        <f t="shared" si="11"/>
        <v>1.8083690920166418E-2</v>
      </c>
      <c r="W15" s="142">
        <f t="shared" si="11"/>
        <v>2.0073191434913498E-2</v>
      </c>
      <c r="X15" s="142">
        <f t="shared" si="11"/>
        <v>2.4396296205464556E-2</v>
      </c>
      <c r="Y15" s="142">
        <f t="shared" si="11"/>
        <v>2.9109615426484093E-2</v>
      </c>
      <c r="Z15" s="142">
        <f t="shared" si="11"/>
        <v>3.6203654058474269E-2</v>
      </c>
      <c r="AA15" s="142">
        <f t="shared" si="11"/>
        <v>4.9138340503619558E-2</v>
      </c>
      <c r="AB15" s="142">
        <f t="shared" si="11"/>
        <v>7.3183625169338976E-2</v>
      </c>
      <c r="AC15" s="142">
        <f t="shared" si="11"/>
        <v>0.14645348433962516</v>
      </c>
      <c r="AD15" s="142">
        <f t="shared" si="11"/>
        <v>0.61405727933705623</v>
      </c>
      <c r="AE15" s="142">
        <f t="shared" si="11"/>
        <v>8.7632424440998863E-2</v>
      </c>
      <c r="AH15" s="136" t="s">
        <v>207</v>
      </c>
      <c r="AI15" s="142">
        <f>AVERAGE(AI6:AI12)</f>
        <v>6.6410675180926864E-3</v>
      </c>
      <c r="AJ15" s="142">
        <f t="shared" ref="AJ15:AU15" si="12">AVERAGE(AJ6:AJ12)</f>
        <v>7.0529374142883558E-3</v>
      </c>
      <c r="AK15" s="142">
        <f t="shared" si="12"/>
        <v>7.7125510287794968E-3</v>
      </c>
      <c r="AL15" s="142">
        <f t="shared" si="12"/>
        <v>8.1776646744091269E-3</v>
      </c>
      <c r="AM15" s="142">
        <f t="shared" si="12"/>
        <v>8.4102251344221769E-3</v>
      </c>
      <c r="AN15" s="142">
        <f t="shared" si="12"/>
        <v>9.036623491914187E-3</v>
      </c>
      <c r="AO15" s="142">
        <f t="shared" si="12"/>
        <v>9.5131356994478944E-3</v>
      </c>
      <c r="AP15" s="142">
        <f t="shared" si="12"/>
        <v>1.0201574447912119E-2</v>
      </c>
      <c r="AQ15" s="142">
        <f t="shared" si="12"/>
        <v>1.0918966223852727E-2</v>
      </c>
      <c r="AR15" s="142">
        <f t="shared" si="12"/>
        <v>1.1250841745774022E-2</v>
      </c>
      <c r="AS15" s="142">
        <f t="shared" si="12"/>
        <v>1.155141724855391E-2</v>
      </c>
      <c r="AT15" s="142">
        <f t="shared" si="12"/>
        <v>1.2230650279627121E-2</v>
      </c>
      <c r="AU15" s="142">
        <f t="shared" si="12"/>
        <v>9.3577873976911589E-3</v>
      </c>
    </row>
    <row r="16" spans="2:47" x14ac:dyDescent="0.3">
      <c r="B16" s="136" t="s">
        <v>329</v>
      </c>
      <c r="C16" s="142">
        <f>AVERAGE(C6:C13)</f>
        <v>0.94828912016923994</v>
      </c>
      <c r="D16" s="142">
        <f t="shared" ref="D16:O16" si="13">AVERAGE(D6:D13)</f>
        <v>0.94448336477866057</v>
      </c>
      <c r="E16" s="142">
        <f t="shared" si="13"/>
        <v>0.94041377857713759</v>
      </c>
      <c r="F16" s="142">
        <f t="shared" si="13"/>
        <v>0.94207096573116123</v>
      </c>
      <c r="G16" s="142">
        <f t="shared" si="13"/>
        <v>0.93405229858143179</v>
      </c>
      <c r="H16" s="142">
        <f t="shared" si="13"/>
        <v>0.9367987456885345</v>
      </c>
      <c r="I16" s="142">
        <f t="shared" si="13"/>
        <v>0.92640064777409104</v>
      </c>
      <c r="J16" s="142">
        <f t="shared" si="13"/>
        <v>0.91556024106844969</v>
      </c>
      <c r="K16" s="142">
        <f t="shared" si="13"/>
        <v>0.90395356465441812</v>
      </c>
      <c r="L16" s="142">
        <f t="shared" si="13"/>
        <v>0.8782972107867234</v>
      </c>
      <c r="M16" s="142">
        <f t="shared" si="13"/>
        <v>0.8078771554198636</v>
      </c>
      <c r="N16" s="142">
        <f t="shared" si="13"/>
        <v>0.33875278155453442</v>
      </c>
      <c r="O16" s="142">
        <f t="shared" si="13"/>
        <v>0.86828768440092918</v>
      </c>
      <c r="R16" s="136" t="s">
        <v>331</v>
      </c>
      <c r="S16" s="142">
        <f>AVERAGE(S6:S12)</f>
        <v>1.3095064390961048E-2</v>
      </c>
      <c r="T16" s="142">
        <f t="shared" ref="T16:AD16" si="14">AVERAGE(T6:T12)</f>
        <v>1.438699164327488E-2</v>
      </c>
      <c r="U16" s="142">
        <f t="shared" si="14"/>
        <v>1.6547278602486368E-2</v>
      </c>
      <c r="V16" s="142">
        <f t="shared" si="14"/>
        <v>1.8546729238584674E-2</v>
      </c>
      <c r="W16" s="142">
        <f t="shared" si="14"/>
        <v>2.0479942766098446E-2</v>
      </c>
      <c r="X16" s="142">
        <f t="shared" si="14"/>
        <v>2.4863858522765264E-2</v>
      </c>
      <c r="Y16" s="142">
        <f t="shared" si="14"/>
        <v>2.9361037956976643E-2</v>
      </c>
      <c r="Z16" s="142">
        <f t="shared" si="14"/>
        <v>3.6212531488877479E-2</v>
      </c>
      <c r="AA16" s="142">
        <f t="shared" si="14"/>
        <v>4.9166362176952715E-2</v>
      </c>
      <c r="AB16" s="142">
        <f t="shared" si="14"/>
        <v>7.3345047741776873E-2</v>
      </c>
      <c r="AC16" s="142">
        <f t="shared" si="14"/>
        <v>0.1452436614865476</v>
      </c>
      <c r="AD16" s="142">
        <f t="shared" si="14"/>
        <v>0.61134975275493486</v>
      </c>
      <c r="AE16" s="142">
        <f t="shared" ref="AE16" si="15">AVERAGE(AE6:AE12)</f>
        <v>8.7449375780433325E-2</v>
      </c>
      <c r="AH16" s="136" t="s">
        <v>333</v>
      </c>
      <c r="AI16" s="142">
        <f>AVERAGE(AI6:AI11)</f>
        <v>6.8354436273071438E-3</v>
      </c>
      <c r="AJ16" s="142">
        <f t="shared" ref="AJ16:AU16" si="16">AVERAGE(AJ6:AJ11)</f>
        <v>7.2486637271688076E-3</v>
      </c>
      <c r="AK16" s="142">
        <f t="shared" si="16"/>
        <v>7.9123084718407694E-3</v>
      </c>
      <c r="AL16" s="142">
        <f t="shared" si="16"/>
        <v>8.4026989819408395E-3</v>
      </c>
      <c r="AM16" s="142">
        <f t="shared" si="16"/>
        <v>8.654635595442951E-3</v>
      </c>
      <c r="AN16" s="142">
        <f t="shared" si="16"/>
        <v>9.3549889240326697E-3</v>
      </c>
      <c r="AO16" s="142">
        <f t="shared" si="16"/>
        <v>9.6891422178303436E-3</v>
      </c>
      <c r="AP16" s="142">
        <f t="shared" si="16"/>
        <v>1.0395502904423577E-2</v>
      </c>
      <c r="AQ16" s="142">
        <f t="shared" si="16"/>
        <v>1.1246489662681736E-2</v>
      </c>
      <c r="AR16" s="142">
        <f t="shared" si="16"/>
        <v>1.165828383800816E-2</v>
      </c>
      <c r="AS16" s="142">
        <f t="shared" si="16"/>
        <v>1.1929713261497573E-2</v>
      </c>
      <c r="AT16" s="142">
        <f t="shared" si="16"/>
        <v>1.2618725415370747E-2</v>
      </c>
      <c r="AU16" s="142">
        <f t="shared" si="16"/>
        <v>9.6266621526780675E-3</v>
      </c>
    </row>
    <row r="17" spans="2:47" x14ac:dyDescent="0.3">
      <c r="B17" s="136" t="s">
        <v>330</v>
      </c>
      <c r="C17" s="142">
        <f>C14-C16</f>
        <v>1.6159090524663799E-2</v>
      </c>
      <c r="D17" s="142">
        <f t="shared" ref="D17:O17" si="17">D14-D16</f>
        <v>1.5013594024337884E-3</v>
      </c>
      <c r="E17" s="142">
        <f t="shared" si="17"/>
        <v>2.916567197050135E-3</v>
      </c>
      <c r="F17" s="142">
        <f t="shared" si="17"/>
        <v>-1.7319524851473478E-3</v>
      </c>
      <c r="G17" s="142">
        <f t="shared" si="17"/>
        <v>6.8149732194850987E-3</v>
      </c>
      <c r="H17" s="142">
        <f t="shared" si="17"/>
        <v>5.4603634678089819E-3</v>
      </c>
      <c r="I17" s="142">
        <f t="shared" si="17"/>
        <v>-2.8676915876268971E-5</v>
      </c>
      <c r="J17" s="142">
        <f t="shared" si="17"/>
        <v>-1.2011944532197449E-2</v>
      </c>
      <c r="K17" s="142">
        <f t="shared" si="17"/>
        <v>-2.201459460330224E-2</v>
      </c>
      <c r="L17" s="142">
        <f t="shared" si="17"/>
        <v>-3.6556516348806412E-2</v>
      </c>
      <c r="M17" s="142">
        <f t="shared" si="17"/>
        <v>-0.10928045352957427</v>
      </c>
      <c r="N17" s="142">
        <f t="shared" si="17"/>
        <v>-0.10726302229932594</v>
      </c>
      <c r="O17" s="142">
        <f t="shared" si="17"/>
        <v>-2.0665537473309792E-2</v>
      </c>
      <c r="R17" s="136" t="s">
        <v>332</v>
      </c>
      <c r="S17" s="142">
        <f>S13-S16</f>
        <v>-3.4496395249611293E-3</v>
      </c>
      <c r="T17" s="142">
        <f t="shared" ref="T17:AE17" si="18">T13-T16</f>
        <v>-3.3996324747365327E-3</v>
      </c>
      <c r="U17" s="142">
        <f t="shared" si="18"/>
        <v>-4.3733887293498971E-3</v>
      </c>
      <c r="V17" s="142">
        <f t="shared" si="18"/>
        <v>-3.7043065473460531E-3</v>
      </c>
      <c r="W17" s="142">
        <f t="shared" si="18"/>
        <v>-3.2540106494795863E-3</v>
      </c>
      <c r="X17" s="142">
        <f t="shared" si="18"/>
        <v>-3.7404985384056552E-3</v>
      </c>
      <c r="Y17" s="142">
        <f t="shared" si="18"/>
        <v>-2.0113802439404062E-3</v>
      </c>
      <c r="Z17" s="142">
        <f t="shared" si="18"/>
        <v>-7.1019443225690815E-5</v>
      </c>
      <c r="AA17" s="142">
        <f t="shared" si="18"/>
        <v>-2.2417338666527037E-4</v>
      </c>
      <c r="AB17" s="142">
        <f t="shared" si="18"/>
        <v>-1.2913805795031624E-3</v>
      </c>
      <c r="AC17" s="142">
        <f t="shared" si="18"/>
        <v>9.6785828246204464E-3</v>
      </c>
      <c r="AD17" s="142">
        <f t="shared" si="18"/>
        <v>2.1660212656970712E-2</v>
      </c>
      <c r="AE17" s="142">
        <f t="shared" si="18"/>
        <v>1.4643892845242479E-3</v>
      </c>
      <c r="AH17" s="136" t="s">
        <v>334</v>
      </c>
      <c r="AI17" s="142">
        <f>AI12-AI16</f>
        <v>-1.3606327645012024E-3</v>
      </c>
      <c r="AJ17" s="142">
        <f t="shared" ref="AJ17:AU17" si="19">AJ12-AJ16</f>
        <v>-1.3700841901631644E-3</v>
      </c>
      <c r="AK17" s="142">
        <f t="shared" si="19"/>
        <v>-1.3983021014289058E-3</v>
      </c>
      <c r="AL17" s="142">
        <f t="shared" si="19"/>
        <v>-1.5752401527219951E-3</v>
      </c>
      <c r="AM17" s="142">
        <f t="shared" si="19"/>
        <v>-1.710873227145423E-3</v>
      </c>
      <c r="AN17" s="142">
        <f t="shared" si="19"/>
        <v>-2.2285580248293749E-3</v>
      </c>
      <c r="AO17" s="142">
        <f t="shared" si="19"/>
        <v>-1.2320456286771409E-3</v>
      </c>
      <c r="AP17" s="142">
        <f t="shared" si="19"/>
        <v>-1.3574991955802133E-3</v>
      </c>
      <c r="AQ17" s="142">
        <f t="shared" si="19"/>
        <v>-2.2926640718030685E-3</v>
      </c>
      <c r="AR17" s="142">
        <f t="shared" si="19"/>
        <v>-2.8520946456389688E-3</v>
      </c>
      <c r="AS17" s="142">
        <f t="shared" si="19"/>
        <v>-2.6480720906056372E-3</v>
      </c>
      <c r="AT17" s="142">
        <f t="shared" si="19"/>
        <v>-2.7165259502053805E-3</v>
      </c>
      <c r="AU17" s="142">
        <f t="shared" si="19"/>
        <v>-1.882123284908362E-3</v>
      </c>
    </row>
    <row r="19" spans="2:47" x14ac:dyDescent="0.3">
      <c r="B19" s="144" t="s">
        <v>324</v>
      </c>
      <c r="C19" s="146" t="s">
        <v>311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39"/>
      <c r="R19" s="144" t="s">
        <v>324</v>
      </c>
      <c r="S19" s="146" t="s">
        <v>311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39"/>
      <c r="AH19" s="144" t="s">
        <v>324</v>
      </c>
      <c r="AI19" s="146" t="s">
        <v>311</v>
      </c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39"/>
    </row>
    <row r="20" spans="2:47" x14ac:dyDescent="0.3">
      <c r="B20" s="144"/>
      <c r="C20" s="144" t="s">
        <v>270</v>
      </c>
      <c r="D20" s="144" t="s">
        <v>314</v>
      </c>
      <c r="E20" s="144" t="s">
        <v>315</v>
      </c>
      <c r="F20" s="144" t="s">
        <v>316</v>
      </c>
      <c r="G20" s="144" t="s">
        <v>317</v>
      </c>
      <c r="H20" s="144" t="s">
        <v>318</v>
      </c>
      <c r="I20" s="144" t="s">
        <v>319</v>
      </c>
      <c r="J20" s="144" t="s">
        <v>320</v>
      </c>
      <c r="K20" s="144" t="s">
        <v>321</v>
      </c>
      <c r="L20" s="144" t="s">
        <v>322</v>
      </c>
      <c r="M20" s="144" t="s">
        <v>280</v>
      </c>
      <c r="N20" s="144" t="s">
        <v>313</v>
      </c>
      <c r="O20" s="138"/>
      <c r="R20" s="144"/>
      <c r="S20" s="144" t="s">
        <v>270</v>
      </c>
      <c r="T20" s="144" t="s">
        <v>314</v>
      </c>
      <c r="U20" s="144" t="s">
        <v>315</v>
      </c>
      <c r="V20" s="144" t="s">
        <v>316</v>
      </c>
      <c r="W20" s="144" t="s">
        <v>317</v>
      </c>
      <c r="X20" s="144" t="s">
        <v>318</v>
      </c>
      <c r="Y20" s="144" t="s">
        <v>319</v>
      </c>
      <c r="Z20" s="144" t="s">
        <v>320</v>
      </c>
      <c r="AA20" s="144" t="s">
        <v>321</v>
      </c>
      <c r="AB20" s="144" t="s">
        <v>322</v>
      </c>
      <c r="AC20" s="144" t="s">
        <v>280</v>
      </c>
      <c r="AD20" s="144" t="s">
        <v>313</v>
      </c>
      <c r="AE20" s="138"/>
      <c r="AH20" s="144"/>
      <c r="AI20" s="144" t="s">
        <v>270</v>
      </c>
      <c r="AJ20" s="144" t="s">
        <v>314</v>
      </c>
      <c r="AK20" s="144" t="s">
        <v>315</v>
      </c>
      <c r="AL20" s="144" t="s">
        <v>316</v>
      </c>
      <c r="AM20" s="144" t="s">
        <v>317</v>
      </c>
      <c r="AN20" s="144" t="s">
        <v>318</v>
      </c>
      <c r="AO20" s="144" t="s">
        <v>319</v>
      </c>
      <c r="AP20" s="144" t="s">
        <v>320</v>
      </c>
      <c r="AQ20" s="144" t="s">
        <v>321</v>
      </c>
      <c r="AR20" s="144" t="s">
        <v>322</v>
      </c>
      <c r="AS20" s="144" t="s">
        <v>280</v>
      </c>
      <c r="AT20" s="144" t="s">
        <v>313</v>
      </c>
      <c r="AU20" s="138"/>
    </row>
    <row r="21" spans="2:47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0" t="s">
        <v>328</v>
      </c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0" t="s">
        <v>328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0" t="s">
        <v>328</v>
      </c>
    </row>
    <row r="22" spans="2:47" x14ac:dyDescent="0.3">
      <c r="B22" s="135" t="s">
        <v>301</v>
      </c>
      <c r="C22" s="141">
        <v>0.58658544065716289</v>
      </c>
      <c r="D22" s="141">
        <v>0.67692930363720605</v>
      </c>
      <c r="E22" s="141">
        <v>0.54879122831608584</v>
      </c>
      <c r="F22" s="141">
        <v>0.57349310449878532</v>
      </c>
      <c r="G22" s="141">
        <v>0.5951354134203608</v>
      </c>
      <c r="H22" s="141">
        <v>0.66458465810334033</v>
      </c>
      <c r="I22" s="141">
        <v>0.66523871821433644</v>
      </c>
      <c r="J22" s="141">
        <v>0.67011539140097809</v>
      </c>
      <c r="K22" s="141">
        <v>0.6571913352551173</v>
      </c>
      <c r="L22" s="141">
        <v>0.63561777786001949</v>
      </c>
      <c r="M22" s="141">
        <v>0.61638615137364383</v>
      </c>
      <c r="N22" s="141">
        <v>0.22307255564037753</v>
      </c>
      <c r="O22" s="141">
        <v>0.5921555486044523</v>
      </c>
      <c r="R22" s="135" t="s">
        <v>301</v>
      </c>
      <c r="S22" s="141">
        <v>2.3421879115087998E-2</v>
      </c>
      <c r="T22" s="141">
        <v>2.9165927943114702E-2</v>
      </c>
      <c r="U22" s="141">
        <v>2.6530922381659435E-2</v>
      </c>
      <c r="V22" s="141">
        <v>2.8339743939475276E-2</v>
      </c>
      <c r="W22" s="141">
        <v>3.8361228510443532E-2</v>
      </c>
      <c r="X22" s="141">
        <v>3.6038738026485155E-2</v>
      </c>
      <c r="Y22" s="141">
        <v>3.4253902456374982E-2</v>
      </c>
      <c r="Z22" s="141">
        <v>3.7480760264588915E-2</v>
      </c>
      <c r="AA22" s="141">
        <v>4.944845266333843E-2</v>
      </c>
      <c r="AB22" s="141">
        <v>6.1153464159488469E-2</v>
      </c>
      <c r="AC22" s="141">
        <v>0.15440303531321559</v>
      </c>
      <c r="AD22" s="141">
        <v>0.461944703195035</v>
      </c>
      <c r="AE22" s="141">
        <v>9.2195769777799932E-2</v>
      </c>
      <c r="AH22" s="135" t="s">
        <v>301</v>
      </c>
      <c r="AI22" s="141">
        <v>1.374279627132733E-2</v>
      </c>
      <c r="AJ22" s="141">
        <v>1.5640921278361648E-2</v>
      </c>
      <c r="AK22" s="141">
        <v>1.4201695972997419E-2</v>
      </c>
      <c r="AL22" s="141">
        <v>1.4676809268826979E-2</v>
      </c>
      <c r="AM22" s="141">
        <v>1.9806774202621068E-2</v>
      </c>
      <c r="AN22" s="141">
        <v>1.8644204304599211E-2</v>
      </c>
      <c r="AO22" s="141">
        <v>1.9749543665417948E-2</v>
      </c>
      <c r="AP22" s="141">
        <v>2.1320848739958931E-2</v>
      </c>
      <c r="AQ22" s="141">
        <v>2.5381008763149471E-2</v>
      </c>
      <c r="AR22" s="141">
        <v>2.4344562593023849E-2</v>
      </c>
      <c r="AS22" s="141">
        <v>2.5194526938408526E-2</v>
      </c>
      <c r="AT22" s="141">
        <v>2.5564909719804071E-2</v>
      </c>
      <c r="AU22" s="141">
        <v>2.0750322157427566E-2</v>
      </c>
    </row>
    <row r="23" spans="2:47" x14ac:dyDescent="0.3">
      <c r="B23" s="135" t="s">
        <v>302</v>
      </c>
      <c r="C23" s="141">
        <v>0.66564483342947334</v>
      </c>
      <c r="D23" s="141">
        <v>0.63917190931171153</v>
      </c>
      <c r="E23" s="141">
        <v>0.70705537934666318</v>
      </c>
      <c r="F23" s="141">
        <v>0.63831684878958339</v>
      </c>
      <c r="G23" s="141">
        <v>0.6533633189413266</v>
      </c>
      <c r="H23" s="141">
        <v>0.64535871636318798</v>
      </c>
      <c r="I23" s="141">
        <v>0.62832321271072289</v>
      </c>
      <c r="J23" s="141">
        <v>0.61239408919861915</v>
      </c>
      <c r="K23" s="141">
        <v>0.64664034615657728</v>
      </c>
      <c r="L23" s="141">
        <v>0.63718056081978558</v>
      </c>
      <c r="M23" s="141">
        <v>0.57919945956193619</v>
      </c>
      <c r="N23" s="141">
        <v>0.23898774808537965</v>
      </c>
      <c r="O23" s="141">
        <v>0.60843390614524351</v>
      </c>
      <c r="R23" s="135" t="s">
        <v>302</v>
      </c>
      <c r="S23" s="141">
        <v>2.8429966794412138E-2</v>
      </c>
      <c r="T23" s="141">
        <v>3.0820147974370448E-2</v>
      </c>
      <c r="U23" s="141">
        <v>3.3999353772838366E-2</v>
      </c>
      <c r="V23" s="141">
        <v>3.6298086726944984E-2</v>
      </c>
      <c r="W23" s="141">
        <v>3.6320730206337068E-2</v>
      </c>
      <c r="X23" s="141">
        <v>3.7325294909162358E-2</v>
      </c>
      <c r="Y23" s="141">
        <v>4.4507639304542462E-2</v>
      </c>
      <c r="Z23" s="141">
        <v>4.119190808224301E-2</v>
      </c>
      <c r="AA23" s="141">
        <v>4.6970224414523781E-2</v>
      </c>
      <c r="AB23" s="141">
        <v>5.977793058273035E-2</v>
      </c>
      <c r="AC23" s="141">
        <v>0.10081334489828357</v>
      </c>
      <c r="AD23" s="141">
        <v>0.41622339954917759</v>
      </c>
      <c r="AE23" s="141">
        <v>7.4910946470657977E-2</v>
      </c>
      <c r="AH23" s="135" t="s">
        <v>302</v>
      </c>
      <c r="AI23" s="141">
        <v>1.669447195227166E-2</v>
      </c>
      <c r="AJ23" s="141">
        <v>1.7491252699297872E-2</v>
      </c>
      <c r="AK23" s="141">
        <v>1.9765683605073064E-2</v>
      </c>
      <c r="AL23" s="141">
        <v>1.9645392682824246E-2</v>
      </c>
      <c r="AM23" s="141">
        <v>2.0155154181996267E-2</v>
      </c>
      <c r="AN23" s="141">
        <v>1.9985886371749327E-2</v>
      </c>
      <c r="AO23" s="141">
        <v>2.0146445682239361E-2</v>
      </c>
      <c r="AP23" s="141">
        <v>1.9547538284206929E-2</v>
      </c>
      <c r="AQ23" s="141">
        <v>2.0875866085753286E-2</v>
      </c>
      <c r="AR23" s="141">
        <v>2.1872591970370062E-2</v>
      </c>
      <c r="AS23" s="141">
        <v>2.1783581722118726E-2</v>
      </c>
      <c r="AT23" s="141">
        <v>2.37584102000282E-2</v>
      </c>
      <c r="AU23" s="141">
        <v>2.0155141262418998E-2</v>
      </c>
    </row>
    <row r="24" spans="2:47" x14ac:dyDescent="0.3">
      <c r="B24" s="135" t="s">
        <v>303</v>
      </c>
      <c r="C24" s="141">
        <v>0.63024057661470523</v>
      </c>
      <c r="D24" s="141">
        <v>0.649013812148313</v>
      </c>
      <c r="E24" s="141">
        <v>0.63009504618709755</v>
      </c>
      <c r="F24" s="141">
        <v>0.64122578522084106</v>
      </c>
      <c r="G24" s="141">
        <v>0.60114789490900877</v>
      </c>
      <c r="H24" s="141">
        <v>0.62156287007501343</v>
      </c>
      <c r="I24" s="141">
        <v>0.62109304753177463</v>
      </c>
      <c r="J24" s="141">
        <v>0.59681425501009655</v>
      </c>
      <c r="K24" s="141">
        <v>0.58979053409389526</v>
      </c>
      <c r="L24" s="141">
        <v>0.58291335608096562</v>
      </c>
      <c r="M24" s="141">
        <v>0.54315764792481847</v>
      </c>
      <c r="N24" s="141">
        <v>0.37791762214169594</v>
      </c>
      <c r="O24" s="141">
        <v>0.59068205464909862</v>
      </c>
      <c r="R24" s="135" t="s">
        <v>303</v>
      </c>
      <c r="S24" s="141">
        <v>2.885335791443127E-2</v>
      </c>
      <c r="T24" s="141">
        <v>2.6836753806023718E-2</v>
      </c>
      <c r="U24" s="141">
        <v>3.0589425328804196E-2</v>
      </c>
      <c r="V24" s="141">
        <v>3.0310509676694537E-2</v>
      </c>
      <c r="W24" s="141">
        <v>3.1644208810940599E-2</v>
      </c>
      <c r="X24" s="141">
        <v>3.5850946648291158E-2</v>
      </c>
      <c r="Y24" s="141">
        <v>3.5956410060524496E-2</v>
      </c>
      <c r="Z24" s="141">
        <v>4.0472184159783271E-2</v>
      </c>
      <c r="AA24" s="141">
        <v>4.8681451143139022E-2</v>
      </c>
      <c r="AB24" s="141">
        <v>5.8300870762738058E-2</v>
      </c>
      <c r="AC24" s="141">
        <v>8.4200249100410948E-2</v>
      </c>
      <c r="AD24" s="141">
        <v>0.26754618114446044</v>
      </c>
      <c r="AE24" s="141">
        <v>5.9871167470118808E-2</v>
      </c>
      <c r="AH24" s="135" t="s">
        <v>303</v>
      </c>
      <c r="AI24" s="141">
        <v>2.6900590924639083E-2</v>
      </c>
      <c r="AJ24" s="141">
        <v>2.5700970253388768E-2</v>
      </c>
      <c r="AK24" s="141">
        <v>2.7275087327122326E-2</v>
      </c>
      <c r="AL24" s="141">
        <v>2.6368226163494501E-2</v>
      </c>
      <c r="AM24" s="141">
        <v>2.7713029541521165E-2</v>
      </c>
      <c r="AN24" s="141">
        <v>2.9553709202160956E-2</v>
      </c>
      <c r="AO24" s="141">
        <v>2.9491149568110428E-2</v>
      </c>
      <c r="AP24" s="141">
        <v>3.3470375600559273E-2</v>
      </c>
      <c r="AQ24" s="141">
        <v>3.3269548009972547E-2</v>
      </c>
      <c r="AR24" s="141">
        <v>3.3987763382955699E-2</v>
      </c>
      <c r="AS24" s="141">
        <v>3.5764734737431955E-2</v>
      </c>
      <c r="AT24" s="141">
        <v>3.6848475583890081E-2</v>
      </c>
      <c r="AU24" s="141">
        <v>3.0525270051568527E-2</v>
      </c>
    </row>
    <row r="25" spans="2:47" x14ac:dyDescent="0.3">
      <c r="B25" s="135" t="s">
        <v>304</v>
      </c>
      <c r="C25" s="141">
        <v>0.62394213988306835</v>
      </c>
      <c r="D25" s="141">
        <v>0.60013832410719914</v>
      </c>
      <c r="E25" s="141">
        <v>0.66294372498009968</v>
      </c>
      <c r="F25" s="141">
        <v>0.61504015533969936</v>
      </c>
      <c r="G25" s="141">
        <v>0.59943938091500781</v>
      </c>
      <c r="H25" s="141">
        <v>0.78864065712718867</v>
      </c>
      <c r="I25" s="141">
        <v>0.601682747353532</v>
      </c>
      <c r="J25" s="141">
        <v>0.59530195418425735</v>
      </c>
      <c r="K25" s="141">
        <v>0.60356200275381222</v>
      </c>
      <c r="L25" s="141">
        <v>0.57027408547915548</v>
      </c>
      <c r="M25" s="141">
        <v>0.54868325684854868</v>
      </c>
      <c r="N25" s="141">
        <v>0.29089543857817124</v>
      </c>
      <c r="O25" s="141">
        <v>0.5950499973969483</v>
      </c>
      <c r="R25" s="135" t="s">
        <v>304</v>
      </c>
      <c r="S25" s="141">
        <v>3.7918875765227719E-2</v>
      </c>
      <c r="T25" s="141">
        <v>3.921960142593884E-2</v>
      </c>
      <c r="U25" s="141">
        <v>4.2770530620229251E-2</v>
      </c>
      <c r="V25" s="141">
        <v>3.9988594622565245E-2</v>
      </c>
      <c r="W25" s="141">
        <v>4.256838844782624E-2</v>
      </c>
      <c r="X25" s="141">
        <v>4.966816176364728E-2</v>
      </c>
      <c r="Y25" s="141">
        <v>5.4804758473564252E-2</v>
      </c>
      <c r="Z25" s="141">
        <v>5.8658923778672274E-2</v>
      </c>
      <c r="AA25" s="141">
        <v>6.6955692329987576E-2</v>
      </c>
      <c r="AB25" s="141">
        <v>7.8663916858816366E-2</v>
      </c>
      <c r="AC25" s="141">
        <v>0.10274030523380616</v>
      </c>
      <c r="AD25" s="141">
        <v>0.37663975423140167</v>
      </c>
      <c r="AE25" s="141">
        <v>8.1668926624911167E-2</v>
      </c>
      <c r="AH25" s="135" t="s">
        <v>304</v>
      </c>
      <c r="AI25" s="141">
        <v>2.3600839574449802E-2</v>
      </c>
      <c r="AJ25" s="141">
        <v>2.4280271911261073E-2</v>
      </c>
      <c r="AK25" s="141">
        <v>2.3643167887203075E-2</v>
      </c>
      <c r="AL25" s="141">
        <v>2.4245144316463272E-2</v>
      </c>
      <c r="AM25" s="141">
        <v>2.4458395736218618E-2</v>
      </c>
      <c r="AN25" s="141">
        <v>2.557285423916927E-2</v>
      </c>
      <c r="AO25" s="141">
        <v>2.6394856528458899E-2</v>
      </c>
      <c r="AP25" s="141">
        <v>3.0684290263515757E-2</v>
      </c>
      <c r="AQ25" s="141">
        <v>2.8585342667257058E-2</v>
      </c>
      <c r="AR25" s="141">
        <v>2.8359996251497967E-2</v>
      </c>
      <c r="AS25" s="141">
        <v>2.9368205556671925E-2</v>
      </c>
      <c r="AT25" s="141">
        <v>3.102065141456042E-2</v>
      </c>
      <c r="AU25" s="141">
        <v>2.6662805672487234E-2</v>
      </c>
    </row>
    <row r="26" spans="2:47" x14ac:dyDescent="0.3">
      <c r="B26" s="135" t="s">
        <v>305</v>
      </c>
      <c r="C26" s="141">
        <v>0.65306101204317391</v>
      </c>
      <c r="D26" s="141">
        <v>0.65939301243624326</v>
      </c>
      <c r="E26" s="141">
        <v>0.65430064625454043</v>
      </c>
      <c r="F26" s="141">
        <v>0.69339396054223212</v>
      </c>
      <c r="G26" s="141">
        <v>0.6882629085958295</v>
      </c>
      <c r="H26" s="141">
        <v>0.69017734242231665</v>
      </c>
      <c r="I26" s="141">
        <v>0.66051463765087792</v>
      </c>
      <c r="J26" s="141">
        <v>0.71127721052633464</v>
      </c>
      <c r="K26" s="141">
        <v>0.75576583568913069</v>
      </c>
      <c r="L26" s="141">
        <v>0.66174756780157973</v>
      </c>
      <c r="M26" s="141">
        <v>0.58446183837199206</v>
      </c>
      <c r="N26" s="141">
        <v>0.37180779839638362</v>
      </c>
      <c r="O26" s="141">
        <v>0.64649410795742457</v>
      </c>
      <c r="R26" s="135" t="s">
        <v>305</v>
      </c>
      <c r="S26" s="141">
        <v>3.0987142308147534E-2</v>
      </c>
      <c r="T26" s="141">
        <v>3.1859518455847946E-2</v>
      </c>
      <c r="U26" s="141">
        <v>3.3414156531046166E-2</v>
      </c>
      <c r="V26" s="141">
        <v>4.4245535650465649E-2</v>
      </c>
      <c r="W26" s="141">
        <v>4.6608188633525012E-2</v>
      </c>
      <c r="X26" s="141">
        <v>5.366759982044126E-2</v>
      </c>
      <c r="Y26" s="141">
        <v>5.1750268289582457E-2</v>
      </c>
      <c r="Z26" s="141">
        <v>6.0716305249215272E-2</v>
      </c>
      <c r="AA26" s="141">
        <v>7.312312544805169E-2</v>
      </c>
      <c r="AB26" s="141">
        <v>9.3321743667831247E-2</v>
      </c>
      <c r="AC26" s="141">
        <v>0.11886253836116854</v>
      </c>
      <c r="AD26" s="141">
        <v>0.32976748504644443</v>
      </c>
      <c r="AE26" s="141">
        <v>8.1454126705399671E-2</v>
      </c>
      <c r="AH26" s="135" t="s">
        <v>305</v>
      </c>
      <c r="AI26" s="141">
        <v>2.3849823784191416E-2</v>
      </c>
      <c r="AJ26" s="141">
        <v>2.290217437595201E-2</v>
      </c>
      <c r="AK26" s="141">
        <v>2.2746646786581108E-2</v>
      </c>
      <c r="AL26" s="141">
        <v>2.6490782777968319E-2</v>
      </c>
      <c r="AM26" s="141">
        <v>2.7595432836218098E-2</v>
      </c>
      <c r="AN26" s="141">
        <v>2.7906984935885708E-2</v>
      </c>
      <c r="AO26" s="141">
        <v>2.6169061902244127E-2</v>
      </c>
      <c r="AP26" s="141">
        <v>2.9235482423365586E-2</v>
      </c>
      <c r="AQ26" s="141">
        <v>3.2122831602123487E-2</v>
      </c>
      <c r="AR26" s="141">
        <v>2.9633303266367095E-2</v>
      </c>
      <c r="AS26" s="141">
        <v>2.9009739425206325E-2</v>
      </c>
      <c r="AT26" s="141">
        <v>3.0571865291280642E-2</v>
      </c>
      <c r="AU26" s="141">
        <v>2.7289087691854067E-2</v>
      </c>
    </row>
    <row r="27" spans="2:47" x14ac:dyDescent="0.3">
      <c r="B27" s="135" t="s">
        <v>306</v>
      </c>
      <c r="C27" s="141">
        <v>0.68295578399028289</v>
      </c>
      <c r="D27" s="141">
        <v>0.70803026035378902</v>
      </c>
      <c r="E27" s="141">
        <v>0.69211997997768648</v>
      </c>
      <c r="F27" s="141">
        <v>0.70906541081355368</v>
      </c>
      <c r="G27" s="141">
        <v>0.70182415665182951</v>
      </c>
      <c r="H27" s="141">
        <v>0.68108949485680881</v>
      </c>
      <c r="I27" s="141">
        <v>0.68533813783785991</v>
      </c>
      <c r="J27" s="141">
        <v>0.77887061260447021</v>
      </c>
      <c r="K27" s="141">
        <v>0.67613210966496173</v>
      </c>
      <c r="L27" s="141">
        <v>0.63589448206713695</v>
      </c>
      <c r="M27" s="141">
        <v>0.67273149908342478</v>
      </c>
      <c r="N27" s="141">
        <v>0.33440076872359026</v>
      </c>
      <c r="O27" s="141">
        <v>0.66743291233011104</v>
      </c>
      <c r="R27" s="135" t="s">
        <v>306</v>
      </c>
      <c r="S27" s="141">
        <v>3.2133743344774514E-2</v>
      </c>
      <c r="T27" s="141">
        <v>3.8788165710620923E-2</v>
      </c>
      <c r="U27" s="141">
        <v>3.4216493899919175E-2</v>
      </c>
      <c r="V27" s="141">
        <v>3.7347917100342957E-2</v>
      </c>
      <c r="W27" s="141">
        <v>3.9082741159159912E-2</v>
      </c>
      <c r="X27" s="141">
        <v>4.1138398775463249E-2</v>
      </c>
      <c r="Y27" s="141">
        <v>4.2526756154586273E-2</v>
      </c>
      <c r="Z27" s="141">
        <v>6.0070806276239064E-2</v>
      </c>
      <c r="AA27" s="141">
        <v>7.3504441946588728E-2</v>
      </c>
      <c r="AB27" s="141">
        <v>8.3789732853475768E-2</v>
      </c>
      <c r="AC27" s="141">
        <v>0.11768546011354425</v>
      </c>
      <c r="AD27" s="141">
        <v>0.42220154433204748</v>
      </c>
      <c r="AE27" s="141">
        <v>7.9583110666554199E-2</v>
      </c>
      <c r="AH27" s="135" t="s">
        <v>306</v>
      </c>
      <c r="AI27" s="141">
        <v>2.2836192802816256E-2</v>
      </c>
      <c r="AJ27" s="141">
        <v>2.0617197368389684E-2</v>
      </c>
      <c r="AK27" s="141">
        <v>2.3984234014502531E-2</v>
      </c>
      <c r="AL27" s="141">
        <v>2.4697975774122617E-2</v>
      </c>
      <c r="AM27" s="141">
        <v>2.640145103290693E-2</v>
      </c>
      <c r="AN27" s="141">
        <v>2.4920206869394786E-2</v>
      </c>
      <c r="AO27" s="141">
        <v>2.5227885198109923E-2</v>
      </c>
      <c r="AP27" s="141">
        <v>3.2049602649699117E-2</v>
      </c>
      <c r="AQ27" s="141">
        <v>2.9551684033402414E-2</v>
      </c>
      <c r="AR27" s="141">
        <v>3.0303276692722304E-2</v>
      </c>
      <c r="AS27" s="141">
        <v>3.3051893981392466E-2</v>
      </c>
      <c r="AT27" s="141">
        <v>3.9831583968788116E-2</v>
      </c>
      <c r="AU27" s="141">
        <v>2.7430294595534227E-2</v>
      </c>
    </row>
    <row r="28" spans="2:47" x14ac:dyDescent="0.3">
      <c r="B28" s="135" t="s">
        <v>307</v>
      </c>
      <c r="C28" s="141">
        <v>0.74696675069688268</v>
      </c>
      <c r="D28" s="141">
        <v>0.76781704296450215</v>
      </c>
      <c r="E28" s="141">
        <v>0.77203936713995147</v>
      </c>
      <c r="F28" s="141">
        <v>0.73709054762329995</v>
      </c>
      <c r="G28" s="141">
        <v>0.69620923582147487</v>
      </c>
      <c r="H28" s="141">
        <v>0.72572934072031492</v>
      </c>
      <c r="I28" s="141">
        <v>0.69724990578290702</v>
      </c>
      <c r="J28" s="141">
        <v>0.68321738082974637</v>
      </c>
      <c r="K28" s="141">
        <v>0.67782036894895636</v>
      </c>
      <c r="L28" s="141">
        <v>0.60563998606195868</v>
      </c>
      <c r="M28" s="141">
        <v>0.6144535439453499</v>
      </c>
      <c r="N28" s="141">
        <v>0.34820750705860998</v>
      </c>
      <c r="O28" s="141">
        <v>0.67262270211635866</v>
      </c>
      <c r="R28" s="135" t="s">
        <v>307</v>
      </c>
      <c r="S28" s="141">
        <v>3.4628494052881133E-2</v>
      </c>
      <c r="T28" s="141">
        <v>3.7704452319813987E-2</v>
      </c>
      <c r="U28" s="141">
        <v>4.0015511231094668E-2</v>
      </c>
      <c r="V28" s="141">
        <v>4.0178953453347661E-2</v>
      </c>
      <c r="W28" s="141">
        <v>4.2515240272611741E-2</v>
      </c>
      <c r="X28" s="141">
        <v>4.6958298983237161E-2</v>
      </c>
      <c r="Y28" s="141">
        <v>4.8799486089749308E-2</v>
      </c>
      <c r="Z28" s="141">
        <v>5.2148591262209061E-2</v>
      </c>
      <c r="AA28" s="141">
        <v>5.9952857450067537E-2</v>
      </c>
      <c r="AB28" s="141">
        <v>6.9609072247525647E-2</v>
      </c>
      <c r="AC28" s="141">
        <v>0.12822159042214512</v>
      </c>
      <c r="AD28" s="141">
        <v>0.39856503848592861</v>
      </c>
      <c r="AE28" s="141">
        <v>8.2606748493221929E-2</v>
      </c>
      <c r="AH28" s="135" t="s">
        <v>307</v>
      </c>
      <c r="AI28" s="141">
        <v>1.5935158816388944E-2</v>
      </c>
      <c r="AJ28" s="141">
        <v>1.7016686316865561E-2</v>
      </c>
      <c r="AK28" s="141">
        <v>1.7299255877670245E-2</v>
      </c>
      <c r="AL28" s="141">
        <v>1.7281217932006133E-2</v>
      </c>
      <c r="AM28" s="141">
        <v>1.7949863306093286E-2</v>
      </c>
      <c r="AN28" s="141">
        <v>1.9334767614360818E-2</v>
      </c>
      <c r="AO28" s="141">
        <v>1.966057358737984E-2</v>
      </c>
      <c r="AP28" s="141">
        <v>1.9455516239320205E-2</v>
      </c>
      <c r="AQ28" s="141">
        <v>2.1743376168759172E-2</v>
      </c>
      <c r="AR28" s="141">
        <v>2.1570190034504631E-2</v>
      </c>
      <c r="AS28" s="141">
        <v>2.3524944297810435E-2</v>
      </c>
      <c r="AT28" s="141">
        <v>2.4987961964435534E-2</v>
      </c>
      <c r="AU28" s="141">
        <v>1.9662694630263211E-2</v>
      </c>
    </row>
    <row r="29" spans="2:47" x14ac:dyDescent="0.3">
      <c r="B29" s="135" t="s">
        <v>308</v>
      </c>
      <c r="C29" s="141">
        <v>0.7233740099811069</v>
      </c>
      <c r="D29" s="141">
        <v>0.76270327120188508</v>
      </c>
      <c r="E29" s="141">
        <v>0.74011097046893415</v>
      </c>
      <c r="F29" s="141">
        <v>0.73039260257493244</v>
      </c>
      <c r="G29" s="141">
        <v>0.69412255831368597</v>
      </c>
      <c r="H29" s="141">
        <v>1.1732083577487069</v>
      </c>
      <c r="I29" s="141">
        <v>0.67390460740519609</v>
      </c>
      <c r="J29" s="141">
        <v>0.67639650696246756</v>
      </c>
      <c r="K29" s="141">
        <v>0.76734194569632497</v>
      </c>
      <c r="L29" s="141">
        <v>0.68390794331973304</v>
      </c>
      <c r="M29" s="141">
        <v>0.59247283180062227</v>
      </c>
      <c r="N29" s="141">
        <v>0.33216126346524788</v>
      </c>
      <c r="O29" s="141">
        <v>0.69428390684676056</v>
      </c>
      <c r="R29" s="135" t="s">
        <v>308</v>
      </c>
      <c r="S29" s="141">
        <v>2.5597063139643501E-2</v>
      </c>
      <c r="T29" s="141">
        <v>2.8532867207954612E-2</v>
      </c>
      <c r="U29" s="141">
        <v>2.9402917455466429E-2</v>
      </c>
      <c r="V29" s="141">
        <v>3.6797696667363843E-2</v>
      </c>
      <c r="W29" s="141">
        <v>3.8660252909716843E-2</v>
      </c>
      <c r="X29" s="141">
        <v>7.2228229393362334E-2</v>
      </c>
      <c r="Y29" s="141">
        <v>4.4223129305638001E-2</v>
      </c>
      <c r="Z29" s="141">
        <v>5.0834539493378142E-2</v>
      </c>
      <c r="AA29" s="141">
        <v>7.1210753354508688E-2</v>
      </c>
      <c r="AB29" s="141">
        <v>7.567441609517947E-2</v>
      </c>
      <c r="AC29" s="141">
        <v>0.14271183287551573</v>
      </c>
      <c r="AD29" s="141">
        <v>0.39388952220111856</v>
      </c>
      <c r="AE29" s="141">
        <v>8.6267405758774396E-2</v>
      </c>
      <c r="AH29" s="135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</row>
    <row r="30" spans="2:47" x14ac:dyDescent="0.3">
      <c r="B30" s="135" t="s">
        <v>309</v>
      </c>
      <c r="C30" s="141">
        <v>1.2990514230033512</v>
      </c>
      <c r="D30" s="141">
        <v>0.75234231900118587</v>
      </c>
      <c r="E30" s="141">
        <v>0.72900362602213609</v>
      </c>
      <c r="F30" s="141">
        <v>0.73750332587436063</v>
      </c>
      <c r="G30" s="141">
        <v>0.71549640044671337</v>
      </c>
      <c r="H30" s="141">
        <v>1.2022039864208929</v>
      </c>
      <c r="I30" s="141">
        <v>0.70527551892188922</v>
      </c>
      <c r="J30" s="141">
        <v>0.68540403151522866</v>
      </c>
      <c r="K30" s="141">
        <v>0.66162161195815294</v>
      </c>
      <c r="L30" s="141">
        <v>0.60521518619260417</v>
      </c>
      <c r="M30" s="141">
        <v>0.50959543493228743</v>
      </c>
      <c r="N30" s="141">
        <v>0.21947754361782909</v>
      </c>
      <c r="O30" s="141">
        <v>0.69191781630813709</v>
      </c>
      <c r="R30" s="135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H30" s="135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</row>
    <row r="31" spans="2:47" x14ac:dyDescent="0.3">
      <c r="B31" s="136" t="s">
        <v>207</v>
      </c>
      <c r="C31" s="142">
        <f>AVERAGE(C22:C30)</f>
        <v>0.73464688558880087</v>
      </c>
      <c r="D31" s="142">
        <f t="shared" ref="D31" si="20">AVERAGE(D22:D30)</f>
        <v>0.69061547279578173</v>
      </c>
      <c r="E31" s="142">
        <f t="shared" ref="E31" si="21">AVERAGE(E22:E30)</f>
        <v>0.68182888541035502</v>
      </c>
      <c r="F31" s="142">
        <f t="shared" ref="F31" si="22">AVERAGE(F22:F30)</f>
        <v>0.67505797125303202</v>
      </c>
      <c r="G31" s="142">
        <f t="shared" ref="G31" si="23">AVERAGE(G22:G30)</f>
        <v>0.66055569644613743</v>
      </c>
      <c r="H31" s="142">
        <f t="shared" ref="H31" si="24">AVERAGE(H22:H30)</f>
        <v>0.79917282487086339</v>
      </c>
      <c r="I31" s="142">
        <f t="shared" ref="I31" si="25">AVERAGE(I22:I30)</f>
        <v>0.6598467259343439</v>
      </c>
      <c r="J31" s="142">
        <f t="shared" ref="J31" si="26">AVERAGE(J22:J30)</f>
        <v>0.6677546035813553</v>
      </c>
      <c r="K31" s="142">
        <f t="shared" ref="K31" si="27">AVERAGE(K22:K30)</f>
        <v>0.67065178780188095</v>
      </c>
      <c r="L31" s="142">
        <f t="shared" ref="L31" si="28">AVERAGE(L22:L30)</f>
        <v>0.62426566063143751</v>
      </c>
      <c r="M31" s="142">
        <f t="shared" ref="M31" si="29">AVERAGE(M22:M30)</f>
        <v>0.58457129598251378</v>
      </c>
      <c r="N31" s="142">
        <f t="shared" ref="N31:O31" si="30">AVERAGE(N22:N30)</f>
        <v>0.3041031384119206</v>
      </c>
      <c r="O31" s="142">
        <f t="shared" si="30"/>
        <v>0.63989699470605943</v>
      </c>
      <c r="R31" s="136" t="s">
        <v>207</v>
      </c>
      <c r="S31" s="142">
        <f>AVERAGE(S22:S29)</f>
        <v>3.0246315304325724E-2</v>
      </c>
      <c r="T31" s="142">
        <f t="shared" ref="T31:AE31" si="31">AVERAGE(T22:T29)</f>
        <v>3.2865929355460642E-2</v>
      </c>
      <c r="U31" s="142">
        <f t="shared" si="31"/>
        <v>3.3867413902632211E-2</v>
      </c>
      <c r="V31" s="142">
        <f t="shared" si="31"/>
        <v>3.6688379729650021E-2</v>
      </c>
      <c r="W31" s="142">
        <f t="shared" si="31"/>
        <v>3.9470122368820117E-2</v>
      </c>
      <c r="X31" s="142">
        <f t="shared" si="31"/>
        <v>4.6609458540011243E-2</v>
      </c>
      <c r="Y31" s="142">
        <f t="shared" si="31"/>
        <v>4.4602793766820283E-2</v>
      </c>
      <c r="Z31" s="142">
        <f t="shared" si="31"/>
        <v>5.019675232079112E-2</v>
      </c>
      <c r="AA31" s="142">
        <f t="shared" si="31"/>
        <v>6.1230874843775679E-2</v>
      </c>
      <c r="AB31" s="142">
        <f t="shared" si="31"/>
        <v>7.2536393403473162E-2</v>
      </c>
      <c r="AC31" s="142">
        <f t="shared" si="31"/>
        <v>0.11870479453976124</v>
      </c>
      <c r="AD31" s="142">
        <f t="shared" si="31"/>
        <v>0.38334720352320173</v>
      </c>
      <c r="AE31" s="142">
        <f t="shared" si="31"/>
        <v>7.9819775245929758E-2</v>
      </c>
      <c r="AH31" s="136" t="s">
        <v>207</v>
      </c>
      <c r="AI31" s="142">
        <f>AVERAGE(AI22:AI28)</f>
        <v>2.0508553446583498E-2</v>
      </c>
      <c r="AJ31" s="142">
        <f t="shared" ref="AJ31:AU31" si="32">AVERAGE(AJ22:AJ28)</f>
        <v>2.052135345764523E-2</v>
      </c>
      <c r="AK31" s="142">
        <f t="shared" si="32"/>
        <v>2.1273681638735685E-2</v>
      </c>
      <c r="AL31" s="142">
        <f t="shared" si="32"/>
        <v>2.1915078416529437E-2</v>
      </c>
      <c r="AM31" s="142">
        <f t="shared" si="32"/>
        <v>2.3440014405367915E-2</v>
      </c>
      <c r="AN31" s="142">
        <f t="shared" si="32"/>
        <v>2.3702659076760009E-2</v>
      </c>
      <c r="AO31" s="142">
        <f t="shared" si="32"/>
        <v>2.3834216590280073E-2</v>
      </c>
      <c r="AP31" s="142">
        <f t="shared" si="32"/>
        <v>2.6537664885803686E-2</v>
      </c>
      <c r="AQ31" s="142">
        <f t="shared" si="32"/>
        <v>2.7361379618631061E-2</v>
      </c>
      <c r="AR31" s="142">
        <f t="shared" si="32"/>
        <v>2.7153097741634519E-2</v>
      </c>
      <c r="AS31" s="142">
        <f t="shared" si="32"/>
        <v>2.8242518094148624E-2</v>
      </c>
      <c r="AT31" s="142">
        <f t="shared" si="32"/>
        <v>3.0369122591826725E-2</v>
      </c>
      <c r="AU31" s="142">
        <f t="shared" si="32"/>
        <v>2.463937372307912E-2</v>
      </c>
    </row>
    <row r="32" spans="2:47" x14ac:dyDescent="0.3">
      <c r="B32" s="136" t="s">
        <v>329</v>
      </c>
      <c r="C32" s="142">
        <f>AVERAGE(C22:C29)</f>
        <v>0.66409631841198213</v>
      </c>
      <c r="D32" s="142">
        <f t="shared" ref="D32:O32" si="33">AVERAGE(D22:D29)</f>
        <v>0.68289961702010615</v>
      </c>
      <c r="E32" s="142">
        <f t="shared" si="33"/>
        <v>0.67593204283388242</v>
      </c>
      <c r="F32" s="142">
        <f t="shared" si="33"/>
        <v>0.66725230192536589</v>
      </c>
      <c r="G32" s="142">
        <f t="shared" si="33"/>
        <v>0.65368810844606551</v>
      </c>
      <c r="H32" s="142">
        <f t="shared" si="33"/>
        <v>0.74879392967710967</v>
      </c>
      <c r="I32" s="142">
        <f t="shared" si="33"/>
        <v>0.65416812681090075</v>
      </c>
      <c r="J32" s="142">
        <f t="shared" si="33"/>
        <v>0.66554842508962109</v>
      </c>
      <c r="K32" s="142">
        <f t="shared" si="33"/>
        <v>0.67178055978234696</v>
      </c>
      <c r="L32" s="142">
        <f t="shared" si="33"/>
        <v>0.62664696993629176</v>
      </c>
      <c r="M32" s="142">
        <f t="shared" si="33"/>
        <v>0.59394327861379204</v>
      </c>
      <c r="N32" s="142">
        <f t="shared" si="33"/>
        <v>0.31468133776118207</v>
      </c>
      <c r="O32" s="142">
        <f t="shared" si="33"/>
        <v>0.63339439200579972</v>
      </c>
      <c r="R32" s="136" t="s">
        <v>331</v>
      </c>
      <c r="S32" s="142">
        <f>AVERAGE(S22:S28)</f>
        <v>3.0910494184994614E-2</v>
      </c>
      <c r="T32" s="142">
        <f t="shared" ref="T32:AE32" si="34">AVERAGE(T22:T28)</f>
        <v>3.3484938233675793E-2</v>
      </c>
      <c r="U32" s="142">
        <f t="shared" si="34"/>
        <v>3.450519910937018E-2</v>
      </c>
      <c r="V32" s="142">
        <f t="shared" si="34"/>
        <v>3.6672763024262332E-2</v>
      </c>
      <c r="W32" s="142">
        <f t="shared" si="34"/>
        <v>3.9585818005834869E-2</v>
      </c>
      <c r="X32" s="142">
        <f t="shared" si="34"/>
        <v>4.2949634132389662E-2</v>
      </c>
      <c r="Y32" s="142">
        <f t="shared" si="34"/>
        <v>4.4657031546989183E-2</v>
      </c>
      <c r="Z32" s="142">
        <f t="shared" si="34"/>
        <v>5.0105639867564403E-2</v>
      </c>
      <c r="AA32" s="142">
        <f t="shared" si="34"/>
        <v>5.9805177913670966E-2</v>
      </c>
      <c r="AB32" s="142">
        <f t="shared" si="34"/>
        <v>7.2088104447515122E-2</v>
      </c>
      <c r="AC32" s="142">
        <f t="shared" si="34"/>
        <v>0.11527521763465345</v>
      </c>
      <c r="AD32" s="142">
        <f t="shared" si="34"/>
        <v>0.38184115799778506</v>
      </c>
      <c r="AE32" s="142">
        <f t="shared" si="34"/>
        <v>7.8898685172666252E-2</v>
      </c>
      <c r="AH32" s="136" t="s">
        <v>333</v>
      </c>
      <c r="AI32" s="142">
        <f>AVERAGE(AI22:AI27)</f>
        <v>2.1270785884949257E-2</v>
      </c>
      <c r="AJ32" s="142">
        <f t="shared" ref="AJ32:AU32" si="35">AVERAGE(AJ22:AJ27)</f>
        <v>2.1105464647775175E-2</v>
      </c>
      <c r="AK32" s="142">
        <f t="shared" si="35"/>
        <v>2.193608593224659E-2</v>
      </c>
      <c r="AL32" s="142">
        <f t="shared" si="35"/>
        <v>2.2687388497283325E-2</v>
      </c>
      <c r="AM32" s="142">
        <f t="shared" si="35"/>
        <v>2.4355039588580357E-2</v>
      </c>
      <c r="AN32" s="142">
        <f t="shared" si="35"/>
        <v>2.4430640987159875E-2</v>
      </c>
      <c r="AO32" s="142">
        <f t="shared" si="35"/>
        <v>2.4529823757430114E-2</v>
      </c>
      <c r="AP32" s="142">
        <f t="shared" si="35"/>
        <v>2.7718022993550931E-2</v>
      </c>
      <c r="AQ32" s="142">
        <f t="shared" si="35"/>
        <v>2.8297713526943043E-2</v>
      </c>
      <c r="AR32" s="142">
        <f t="shared" si="35"/>
        <v>2.80835823594895E-2</v>
      </c>
      <c r="AS32" s="142">
        <f t="shared" si="35"/>
        <v>2.9028780393538321E-2</v>
      </c>
      <c r="AT32" s="142">
        <f t="shared" si="35"/>
        <v>3.1265982696391921E-2</v>
      </c>
      <c r="AU32" s="142">
        <f t="shared" si="35"/>
        <v>2.5468820238548438E-2</v>
      </c>
    </row>
    <row r="33" spans="2:47" x14ac:dyDescent="0.3">
      <c r="B33" s="136" t="s">
        <v>330</v>
      </c>
      <c r="C33" s="142">
        <f>C30-C32</f>
        <v>0.63495510459136906</v>
      </c>
      <c r="D33" s="142">
        <f t="shared" ref="D33" si="36">D30-D32</f>
        <v>6.9442701981079713E-2</v>
      </c>
      <c r="E33" s="142">
        <f t="shared" ref="E33" si="37">E30-E32</f>
        <v>5.3071583188253668E-2</v>
      </c>
      <c r="F33" s="142">
        <f t="shared" ref="F33" si="38">F30-F32</f>
        <v>7.025102394899474E-2</v>
      </c>
      <c r="G33" s="142">
        <f t="shared" ref="G33" si="39">G30-G32</f>
        <v>6.1808292000647858E-2</v>
      </c>
      <c r="H33" s="142">
        <f t="shared" ref="H33" si="40">H30-H32</f>
        <v>0.45341005674378321</v>
      </c>
      <c r="I33" s="142">
        <f t="shared" ref="I33" si="41">I30-I32</f>
        <v>5.110739211098847E-2</v>
      </c>
      <c r="J33" s="142">
        <f t="shared" ref="J33" si="42">J30-J32</f>
        <v>1.9855606425607575E-2</v>
      </c>
      <c r="K33" s="142">
        <f t="shared" ref="K33" si="43">K30-K32</f>
        <v>-1.015894782419402E-2</v>
      </c>
      <c r="L33" s="142">
        <f t="shared" ref="L33" si="44">L30-L32</f>
        <v>-2.1431783743687594E-2</v>
      </c>
      <c r="M33" s="142">
        <f t="shared" ref="M33" si="45">M30-M32</f>
        <v>-8.4347843681504608E-2</v>
      </c>
      <c r="N33" s="142">
        <f t="shared" ref="N33" si="46">N30-N32</f>
        <v>-9.5203794143352977E-2</v>
      </c>
      <c r="O33" s="142">
        <f t="shared" ref="O33" si="47">O30-O32</f>
        <v>5.8523424302337368E-2</v>
      </c>
      <c r="R33" s="136" t="s">
        <v>332</v>
      </c>
      <c r="S33" s="142">
        <f>S29-S32</f>
        <v>-5.3134310453511122E-3</v>
      </c>
      <c r="T33" s="142">
        <f t="shared" ref="T33" si="48">T29-T32</f>
        <v>-4.952071025721181E-3</v>
      </c>
      <c r="U33" s="142">
        <f t="shared" ref="U33" si="49">U29-U32</f>
        <v>-5.1022816539037508E-3</v>
      </c>
      <c r="V33" s="142">
        <f t="shared" ref="V33" si="50">V29-V32</f>
        <v>1.2493364310151023E-4</v>
      </c>
      <c r="W33" s="142">
        <f t="shared" ref="W33" si="51">W29-W32</f>
        <v>-9.2556509611802645E-4</v>
      </c>
      <c r="X33" s="142">
        <f t="shared" ref="X33" si="52">X29-X32</f>
        <v>2.9278595260972672E-2</v>
      </c>
      <c r="Y33" s="142">
        <f t="shared" ref="Y33" si="53">Y29-Y32</f>
        <v>-4.3390224135118199E-4</v>
      </c>
      <c r="Z33" s="142">
        <f t="shared" ref="Z33" si="54">Z29-Z32</f>
        <v>7.2889962581373924E-4</v>
      </c>
      <c r="AA33" s="142">
        <f t="shared" ref="AA33" si="55">AA29-AA32</f>
        <v>1.1405575440837722E-2</v>
      </c>
      <c r="AB33" s="142">
        <f t="shared" ref="AB33" si="56">AB29-AB32</f>
        <v>3.5863116476643475E-3</v>
      </c>
      <c r="AC33" s="142">
        <f t="shared" ref="AC33" si="57">AC29-AC32</f>
        <v>2.7436615240862272E-2</v>
      </c>
      <c r="AD33" s="142">
        <f t="shared" ref="AD33" si="58">AD29-AD32</f>
        <v>1.2048364203333495E-2</v>
      </c>
      <c r="AE33" s="142">
        <f t="shared" ref="AE33" si="59">AE29-AE32</f>
        <v>7.3687205861081434E-3</v>
      </c>
      <c r="AH33" s="136" t="s">
        <v>334</v>
      </c>
      <c r="AI33" s="142">
        <f>AI28-AI32</f>
        <v>-5.3356270685603127E-3</v>
      </c>
      <c r="AJ33" s="142">
        <f t="shared" ref="AJ33" si="60">AJ28-AJ32</f>
        <v>-4.0887783309096135E-3</v>
      </c>
      <c r="AK33" s="142">
        <f t="shared" ref="AK33" si="61">AK28-AK32</f>
        <v>-4.636830054576345E-3</v>
      </c>
      <c r="AL33" s="142">
        <f t="shared" ref="AL33" si="62">AL28-AL32</f>
        <v>-5.4061705652771914E-3</v>
      </c>
      <c r="AM33" s="142">
        <f t="shared" ref="AM33" si="63">AM28-AM32</f>
        <v>-6.4051762824870705E-3</v>
      </c>
      <c r="AN33" s="142">
        <f t="shared" ref="AN33" si="64">AN28-AN32</f>
        <v>-5.0958733727990563E-3</v>
      </c>
      <c r="AO33" s="142">
        <f t="shared" ref="AO33" si="65">AO28-AO32</f>
        <v>-4.8692501700502745E-3</v>
      </c>
      <c r="AP33" s="142">
        <f t="shared" ref="AP33" si="66">AP28-AP32</f>
        <v>-8.2625067542307258E-3</v>
      </c>
      <c r="AQ33" s="142">
        <f t="shared" ref="AQ33" si="67">AQ28-AQ32</f>
        <v>-6.5543373581838718E-3</v>
      </c>
      <c r="AR33" s="142">
        <f t="shared" ref="AR33" si="68">AR28-AR32</f>
        <v>-6.5133923249848687E-3</v>
      </c>
      <c r="AS33" s="142">
        <f t="shared" ref="AS33" si="69">AS28-AS32</f>
        <v>-5.5038360957278855E-3</v>
      </c>
      <c r="AT33" s="142">
        <f t="shared" ref="AT33" si="70">AT28-AT32</f>
        <v>-6.2780207319563866E-3</v>
      </c>
      <c r="AU33" s="142">
        <f t="shared" ref="AU33" si="71">AU28-AU32</f>
        <v>-5.8061256082852265E-3</v>
      </c>
    </row>
    <row r="35" spans="2:47" x14ac:dyDescent="0.3">
      <c r="B35" s="144" t="s">
        <v>325</v>
      </c>
      <c r="C35" s="146" t="s">
        <v>311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39"/>
      <c r="R35" s="144" t="s">
        <v>325</v>
      </c>
      <c r="S35" s="146" t="s">
        <v>311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39"/>
      <c r="AH35" s="144" t="s">
        <v>325</v>
      </c>
      <c r="AI35" s="146" t="s">
        <v>311</v>
      </c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39"/>
    </row>
    <row r="36" spans="2:47" x14ac:dyDescent="0.3">
      <c r="B36" s="144"/>
      <c r="C36" s="144" t="s">
        <v>270</v>
      </c>
      <c r="D36" s="144" t="s">
        <v>314</v>
      </c>
      <c r="E36" s="144" t="s">
        <v>315</v>
      </c>
      <c r="F36" s="144" t="s">
        <v>316</v>
      </c>
      <c r="G36" s="144" t="s">
        <v>317</v>
      </c>
      <c r="H36" s="144" t="s">
        <v>318</v>
      </c>
      <c r="I36" s="144" t="s">
        <v>319</v>
      </c>
      <c r="J36" s="144" t="s">
        <v>320</v>
      </c>
      <c r="K36" s="144" t="s">
        <v>321</v>
      </c>
      <c r="L36" s="144" t="s">
        <v>322</v>
      </c>
      <c r="M36" s="144" t="s">
        <v>280</v>
      </c>
      <c r="N36" s="144" t="s">
        <v>313</v>
      </c>
      <c r="O36" s="138"/>
      <c r="R36" s="144"/>
      <c r="S36" s="144" t="s">
        <v>270</v>
      </c>
      <c r="T36" s="144" t="s">
        <v>314</v>
      </c>
      <c r="U36" s="144" t="s">
        <v>315</v>
      </c>
      <c r="V36" s="144" t="s">
        <v>316</v>
      </c>
      <c r="W36" s="144" t="s">
        <v>317</v>
      </c>
      <c r="X36" s="144" t="s">
        <v>318</v>
      </c>
      <c r="Y36" s="144" t="s">
        <v>319</v>
      </c>
      <c r="Z36" s="144" t="s">
        <v>320</v>
      </c>
      <c r="AA36" s="144" t="s">
        <v>321</v>
      </c>
      <c r="AB36" s="144" t="s">
        <v>322</v>
      </c>
      <c r="AC36" s="144" t="s">
        <v>280</v>
      </c>
      <c r="AD36" s="144" t="s">
        <v>313</v>
      </c>
      <c r="AE36" s="138"/>
      <c r="AH36" s="144"/>
      <c r="AI36" s="144" t="s">
        <v>270</v>
      </c>
      <c r="AJ36" s="144" t="s">
        <v>314</v>
      </c>
      <c r="AK36" s="144" t="s">
        <v>315</v>
      </c>
      <c r="AL36" s="144" t="s">
        <v>316</v>
      </c>
      <c r="AM36" s="144" t="s">
        <v>317</v>
      </c>
      <c r="AN36" s="144" t="s">
        <v>318</v>
      </c>
      <c r="AO36" s="144" t="s">
        <v>319</v>
      </c>
      <c r="AP36" s="144" t="s">
        <v>320</v>
      </c>
      <c r="AQ36" s="144" t="s">
        <v>321</v>
      </c>
      <c r="AR36" s="144" t="s">
        <v>322</v>
      </c>
      <c r="AS36" s="144" t="s">
        <v>280</v>
      </c>
      <c r="AT36" s="144" t="s">
        <v>313</v>
      </c>
      <c r="AU36" s="138"/>
    </row>
    <row r="37" spans="2:4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0" t="s">
        <v>328</v>
      </c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0" t="s">
        <v>328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0" t="s">
        <v>328</v>
      </c>
    </row>
    <row r="38" spans="2:47" x14ac:dyDescent="0.3">
      <c r="B38" s="135" t="s">
        <v>301</v>
      </c>
      <c r="C38" s="141">
        <v>0.92520637050974586</v>
      </c>
      <c r="D38" s="141">
        <v>0.93001335222423753</v>
      </c>
      <c r="E38" s="141">
        <v>0.91529568652139981</v>
      </c>
      <c r="F38" s="141">
        <v>0.9124032197293408</v>
      </c>
      <c r="G38" s="141">
        <v>0.92355367984106684</v>
      </c>
      <c r="H38" s="141">
        <v>0.91493135780052948</v>
      </c>
      <c r="I38" s="141">
        <v>0.90362834093421607</v>
      </c>
      <c r="J38" s="141">
        <v>0.90929629707337334</v>
      </c>
      <c r="K38" s="141">
        <v>0.884834104717938</v>
      </c>
      <c r="L38" s="141">
        <v>0.84440858051551893</v>
      </c>
      <c r="M38" s="141">
        <v>0.7640651268626707</v>
      </c>
      <c r="N38" s="141">
        <v>0.27437989021740938</v>
      </c>
      <c r="O38" s="141">
        <v>0.84155216578885317</v>
      </c>
      <c r="R38" s="135" t="s">
        <v>301</v>
      </c>
      <c r="S38" s="141">
        <v>1.3805263695250135E-2</v>
      </c>
      <c r="T38" s="141">
        <v>1.6446528521710465E-2</v>
      </c>
      <c r="U38" s="141">
        <v>1.7066282438561932E-2</v>
      </c>
      <c r="V38" s="141">
        <v>1.8725636698192612E-2</v>
      </c>
      <c r="W38" s="141">
        <v>2.1522012581276329E-2</v>
      </c>
      <c r="X38" s="141">
        <v>2.6058457924586373E-2</v>
      </c>
      <c r="Y38" s="141">
        <v>2.9832972639492621E-2</v>
      </c>
      <c r="Z38" s="141">
        <v>3.7763945692233923E-2</v>
      </c>
      <c r="AA38" s="141">
        <v>5.0126552729445988E-2</v>
      </c>
      <c r="AB38" s="141">
        <v>8.6338298829126123E-2</v>
      </c>
      <c r="AC38" s="141">
        <v>0.17382048507998879</v>
      </c>
      <c r="AD38" s="141">
        <v>0.66488381284117115</v>
      </c>
      <c r="AE38" s="141">
        <v>9.6569645698853318E-2</v>
      </c>
      <c r="AH38" s="135" t="s">
        <v>301</v>
      </c>
      <c r="AI38" s="141">
        <v>2.6745584834668761E-2</v>
      </c>
      <c r="AJ38" s="141">
        <v>3.0453940953820383E-2</v>
      </c>
      <c r="AK38" s="141">
        <v>2.8608931946609514E-2</v>
      </c>
      <c r="AL38" s="141">
        <v>3.0296568896311771E-2</v>
      </c>
      <c r="AM38" s="141">
        <v>3.8464743899492532E-2</v>
      </c>
      <c r="AN38" s="141">
        <v>3.7682464644699994E-2</v>
      </c>
      <c r="AO38" s="141">
        <v>3.9276681521318212E-2</v>
      </c>
      <c r="AP38" s="141">
        <v>4.1993360649031031E-2</v>
      </c>
      <c r="AQ38" s="141">
        <v>4.7591230803207728E-2</v>
      </c>
      <c r="AR38" s="141">
        <v>4.8183461914219933E-2</v>
      </c>
      <c r="AS38" s="141">
        <v>4.998418146112249E-2</v>
      </c>
      <c r="AT38" s="141">
        <v>5.0537097197438381E-2</v>
      </c>
      <c r="AU38" s="141">
        <v>3.9921991273215933E-2</v>
      </c>
    </row>
    <row r="39" spans="2:47" x14ac:dyDescent="0.3">
      <c r="B39" s="135" t="s">
        <v>302</v>
      </c>
      <c r="C39" s="141">
        <v>0.92942306368176508</v>
      </c>
      <c r="D39" s="141">
        <v>0.92906048512131967</v>
      </c>
      <c r="E39" s="141">
        <v>0.91623838828823345</v>
      </c>
      <c r="F39" s="141">
        <v>0.92025915559639349</v>
      </c>
      <c r="G39" s="141">
        <v>0.90865948409260688</v>
      </c>
      <c r="H39" s="141">
        <v>0.91168058043515177</v>
      </c>
      <c r="I39" s="141">
        <v>0.91101498048058105</v>
      </c>
      <c r="J39" s="141">
        <v>0.89182897178235876</v>
      </c>
      <c r="K39" s="141">
        <v>0.88823741345223672</v>
      </c>
      <c r="L39" s="141">
        <v>0.86516657280005527</v>
      </c>
      <c r="M39" s="141">
        <v>0.79925046079436157</v>
      </c>
      <c r="N39" s="141">
        <v>0.25563508242086264</v>
      </c>
      <c r="O39" s="141">
        <v>0.84111966318773024</v>
      </c>
      <c r="R39" s="135" t="s">
        <v>302</v>
      </c>
      <c r="S39" s="141">
        <v>1.3683225467584622E-2</v>
      </c>
      <c r="T39" s="141">
        <v>1.4556275009828618E-2</v>
      </c>
      <c r="U39" s="141">
        <v>1.9478015164506212E-2</v>
      </c>
      <c r="V39" s="141">
        <v>1.9034704654601206E-2</v>
      </c>
      <c r="W39" s="141">
        <v>2.1272958843278952E-2</v>
      </c>
      <c r="X39" s="141">
        <v>2.551186968906714E-2</v>
      </c>
      <c r="Y39" s="141">
        <v>3.1239391905762557E-2</v>
      </c>
      <c r="Z39" s="141">
        <v>3.7107285871069026E-2</v>
      </c>
      <c r="AA39" s="141">
        <v>4.9471824862438056E-2</v>
      </c>
      <c r="AB39" s="141">
        <v>7.5932321617049769E-2</v>
      </c>
      <c r="AC39" s="141">
        <v>0.14639450613290517</v>
      </c>
      <c r="AD39" s="141">
        <v>0.68038508186164037</v>
      </c>
      <c r="AE39" s="141">
        <v>9.7381095557059746E-2</v>
      </c>
      <c r="AH39" s="135" t="s">
        <v>302</v>
      </c>
      <c r="AI39" s="141">
        <v>3.3683191522064448E-2</v>
      </c>
      <c r="AJ39" s="141">
        <v>3.3979063204144067E-2</v>
      </c>
      <c r="AK39" s="141">
        <v>3.8186174494887169E-2</v>
      </c>
      <c r="AL39" s="141">
        <v>3.9471122357631609E-2</v>
      </c>
      <c r="AM39" s="141">
        <v>4.1662623009869899E-2</v>
      </c>
      <c r="AN39" s="141">
        <v>4.0993522179667827E-2</v>
      </c>
      <c r="AO39" s="141">
        <v>4.2735695744626545E-2</v>
      </c>
      <c r="AP39" s="141">
        <v>4.341237907001512E-2</v>
      </c>
      <c r="AQ39" s="141">
        <v>4.6969178455577326E-2</v>
      </c>
      <c r="AR39" s="141">
        <v>5.0677062867032031E-2</v>
      </c>
      <c r="AS39" s="141">
        <v>4.8707446071234548E-2</v>
      </c>
      <c r="AT39" s="141">
        <v>5.1926704697972566E-2</v>
      </c>
      <c r="AU39" s="141">
        <v>4.2724324912528956E-2</v>
      </c>
    </row>
    <row r="40" spans="2:47" x14ac:dyDescent="0.3">
      <c r="B40" s="135" t="s">
        <v>303</v>
      </c>
      <c r="C40" s="141">
        <v>0.93722383650556473</v>
      </c>
      <c r="D40" s="141">
        <v>0.92619695922244005</v>
      </c>
      <c r="E40" s="141">
        <v>0.92811377456828581</v>
      </c>
      <c r="F40" s="141">
        <v>0.91813946070389163</v>
      </c>
      <c r="G40" s="141">
        <v>0.89972095180773215</v>
      </c>
      <c r="H40" s="141">
        <v>0.91674569337276013</v>
      </c>
      <c r="I40" s="141">
        <v>0.9039501343048153</v>
      </c>
      <c r="J40" s="141">
        <v>0.89087232203556144</v>
      </c>
      <c r="K40" s="141">
        <v>0.86600871575967864</v>
      </c>
      <c r="L40" s="141">
        <v>0.8563580402200518</v>
      </c>
      <c r="M40" s="141">
        <v>0.79151633174288316</v>
      </c>
      <c r="N40" s="141">
        <v>0.38717058426113748</v>
      </c>
      <c r="O40" s="141">
        <v>0.85271413491093784</v>
      </c>
      <c r="R40" s="135" t="s">
        <v>303</v>
      </c>
      <c r="S40" s="141">
        <v>1.4734509428938928E-2</v>
      </c>
      <c r="T40" s="141">
        <v>1.6227931061659161E-2</v>
      </c>
      <c r="U40" s="141">
        <v>1.7736355326519994E-2</v>
      </c>
      <c r="V40" s="141">
        <v>2.1173919531190466E-2</v>
      </c>
      <c r="W40" s="141">
        <v>2.2630694027457057E-2</v>
      </c>
      <c r="X40" s="141">
        <v>2.6265206833349063E-2</v>
      </c>
      <c r="Y40" s="141">
        <v>3.300935346986951E-2</v>
      </c>
      <c r="Z40" s="141">
        <v>4.0506642120865542E-2</v>
      </c>
      <c r="AA40" s="141">
        <v>6.2215835029555258E-2</v>
      </c>
      <c r="AB40" s="141">
        <v>8.4182725017693222E-2</v>
      </c>
      <c r="AC40" s="141">
        <v>0.14488667448071485</v>
      </c>
      <c r="AD40" s="141">
        <v>0.5514890104858815</v>
      </c>
      <c r="AE40" s="141">
        <v>8.5394902212089036E-2</v>
      </c>
      <c r="AH40" s="135" t="s">
        <v>303</v>
      </c>
      <c r="AI40" s="141">
        <v>4.2064269657111852E-2</v>
      </c>
      <c r="AJ40" s="141">
        <v>4.1011687676944318E-2</v>
      </c>
      <c r="AK40" s="141">
        <v>4.3096586221973925E-2</v>
      </c>
      <c r="AL40" s="141">
        <v>4.4563354988495937E-2</v>
      </c>
      <c r="AM40" s="141">
        <v>4.5617319553809113E-2</v>
      </c>
      <c r="AN40" s="141">
        <v>4.9524960274412624E-2</v>
      </c>
      <c r="AO40" s="141">
        <v>5.0452697756845209E-2</v>
      </c>
      <c r="AP40" s="141">
        <v>5.6944900125709796E-2</v>
      </c>
      <c r="AQ40" s="141">
        <v>5.9852721594507358E-2</v>
      </c>
      <c r="AR40" s="141">
        <v>5.8906501620737281E-2</v>
      </c>
      <c r="AS40" s="141">
        <v>6.2728548181500338E-2</v>
      </c>
      <c r="AT40" s="141">
        <v>6.6642544689064165E-2</v>
      </c>
      <c r="AU40" s="141">
        <v>5.1699753397424997E-2</v>
      </c>
    </row>
    <row r="41" spans="2:47" x14ac:dyDescent="0.3">
      <c r="B41" s="135" t="s">
        <v>304</v>
      </c>
      <c r="C41" s="141">
        <v>0.93369221190949403</v>
      </c>
      <c r="D41" s="141">
        <v>0.92955821778651615</v>
      </c>
      <c r="E41" s="141">
        <v>0.92587034293003689</v>
      </c>
      <c r="F41" s="141">
        <v>0.92875836543243973</v>
      </c>
      <c r="G41" s="141">
        <v>0.92121048539555805</v>
      </c>
      <c r="H41" s="141">
        <v>0.93116599163874636</v>
      </c>
      <c r="I41" s="141">
        <v>0.91715450705122348</v>
      </c>
      <c r="J41" s="141">
        <v>0.90666296400398383</v>
      </c>
      <c r="K41" s="141">
        <v>0.88972312879530457</v>
      </c>
      <c r="L41" s="141">
        <v>0.86523236777049239</v>
      </c>
      <c r="M41" s="141">
        <v>0.79552235221843381</v>
      </c>
      <c r="N41" s="141">
        <v>0.38500844226060943</v>
      </c>
      <c r="O41" s="141">
        <v>0.8624392801185583</v>
      </c>
      <c r="R41" s="135" t="s">
        <v>304</v>
      </c>
      <c r="S41" s="141">
        <v>1.5446302153678069E-2</v>
      </c>
      <c r="T41" s="141">
        <v>1.5602196086596035E-2</v>
      </c>
      <c r="U41" s="141">
        <v>1.7713912068316056E-2</v>
      </c>
      <c r="V41" s="141">
        <v>1.9306751960647683E-2</v>
      </c>
      <c r="W41" s="141">
        <v>2.0696401067274949E-2</v>
      </c>
      <c r="X41" s="141">
        <v>2.5118296887368802E-2</v>
      </c>
      <c r="Y41" s="141">
        <v>3.0632688906392626E-2</v>
      </c>
      <c r="Z41" s="141">
        <v>3.7740949105169667E-2</v>
      </c>
      <c r="AA41" s="141">
        <v>5.075742206354579E-2</v>
      </c>
      <c r="AB41" s="141">
        <v>7.2274455270800494E-2</v>
      </c>
      <c r="AC41" s="141">
        <v>0.14223218756589046</v>
      </c>
      <c r="AD41" s="141">
        <v>0.56195749008237594</v>
      </c>
      <c r="AE41" s="141">
        <v>8.2567737070976505E-2</v>
      </c>
      <c r="AH41" s="135" t="s">
        <v>304</v>
      </c>
      <c r="AI41" s="141">
        <v>3.8365780766271576E-2</v>
      </c>
      <c r="AJ41" s="141">
        <v>4.0246317302932155E-2</v>
      </c>
      <c r="AK41" s="141">
        <v>4.1472976634975074E-2</v>
      </c>
      <c r="AL41" s="141">
        <v>4.1768034250390107E-2</v>
      </c>
      <c r="AM41" s="141">
        <v>4.0506779087437939E-2</v>
      </c>
      <c r="AN41" s="141">
        <v>4.3088126127955081E-2</v>
      </c>
      <c r="AO41" s="141">
        <v>4.4710379232622922E-2</v>
      </c>
      <c r="AP41" s="141">
        <v>5.0926354665264698E-2</v>
      </c>
      <c r="AQ41" s="141">
        <v>5.2635422588219016E-2</v>
      </c>
      <c r="AR41" s="141">
        <v>5.3382963072450593E-2</v>
      </c>
      <c r="AS41" s="141">
        <v>5.3582400989504078E-2</v>
      </c>
      <c r="AT41" s="141">
        <v>5.7565241709152601E-2</v>
      </c>
      <c r="AU41" s="141">
        <v>4.6447047151293351E-2</v>
      </c>
    </row>
    <row r="42" spans="2:47" x14ac:dyDescent="0.3">
      <c r="B42" s="135" t="s">
        <v>305</v>
      </c>
      <c r="C42" s="141">
        <v>0.94677025046034313</v>
      </c>
      <c r="D42" s="141">
        <v>0.93651935973721911</v>
      </c>
      <c r="E42" s="141">
        <v>0.93447965424880608</v>
      </c>
      <c r="F42" s="141">
        <v>0.95819705111354281</v>
      </c>
      <c r="G42" s="141">
        <v>0.92733436251922197</v>
      </c>
      <c r="H42" s="141">
        <v>0.93455865651440972</v>
      </c>
      <c r="I42" s="141">
        <v>0.90637711698967915</v>
      </c>
      <c r="J42" s="141">
        <v>0.91307325229934877</v>
      </c>
      <c r="K42" s="141">
        <v>0.9088763047234043</v>
      </c>
      <c r="L42" s="141">
        <v>0.88521774266749642</v>
      </c>
      <c r="M42" s="141">
        <v>0.80432309324959517</v>
      </c>
      <c r="N42" s="141">
        <v>0.36501433815763473</v>
      </c>
      <c r="O42" s="141">
        <v>0.86966191861918973</v>
      </c>
      <c r="R42" s="135" t="s">
        <v>305</v>
      </c>
      <c r="S42" s="141">
        <v>1.35971539818315E-2</v>
      </c>
      <c r="T42" s="141">
        <v>1.4380871156825127E-2</v>
      </c>
      <c r="U42" s="141">
        <v>1.556552109662474E-2</v>
      </c>
      <c r="V42" s="141">
        <v>1.9419320675265334E-2</v>
      </c>
      <c r="W42" s="141">
        <v>2.1065335653985134E-2</v>
      </c>
      <c r="X42" s="141">
        <v>2.6988502207904077E-2</v>
      </c>
      <c r="Y42" s="141">
        <v>2.8041310683567161E-2</v>
      </c>
      <c r="Z42" s="141">
        <v>3.4844985433010803E-2</v>
      </c>
      <c r="AA42" s="141">
        <v>4.8290691626242541E-2</v>
      </c>
      <c r="AB42" s="141">
        <v>7.0621567962518866E-2</v>
      </c>
      <c r="AC42" s="141">
        <v>0.1394783882870608</v>
      </c>
      <c r="AD42" s="141">
        <v>0.57780186987562954</v>
      </c>
      <c r="AE42" s="141">
        <v>8.3057271743508174E-2</v>
      </c>
      <c r="AH42" s="135" t="s">
        <v>305</v>
      </c>
      <c r="AI42" s="141">
        <v>3.75230425949208E-2</v>
      </c>
      <c r="AJ42" s="141">
        <v>3.6549365342155082E-2</v>
      </c>
      <c r="AK42" s="141">
        <v>3.7025941225186848E-2</v>
      </c>
      <c r="AL42" s="141">
        <v>4.3419898301475121E-2</v>
      </c>
      <c r="AM42" s="141">
        <v>4.4480874279881892E-2</v>
      </c>
      <c r="AN42" s="141">
        <v>4.7894889360803647E-2</v>
      </c>
      <c r="AO42" s="141">
        <v>4.61549647798997E-2</v>
      </c>
      <c r="AP42" s="141">
        <v>5.0724196476622324E-2</v>
      </c>
      <c r="AQ42" s="141">
        <v>5.3380179149856259E-2</v>
      </c>
      <c r="AR42" s="141">
        <v>5.1114305211913826E-2</v>
      </c>
      <c r="AS42" s="141">
        <v>5.0985201486557677E-2</v>
      </c>
      <c r="AT42" s="141">
        <v>5.325868372632872E-2</v>
      </c>
      <c r="AU42" s="141">
        <v>4.5879671427900157E-2</v>
      </c>
    </row>
    <row r="43" spans="2:47" x14ac:dyDescent="0.3">
      <c r="B43" s="135" t="s">
        <v>306</v>
      </c>
      <c r="C43" s="141">
        <v>0.94160905007442408</v>
      </c>
      <c r="D43" s="141">
        <v>0.94029167053411966</v>
      </c>
      <c r="E43" s="141">
        <v>0.94355642187380673</v>
      </c>
      <c r="F43" s="141">
        <v>0.9380825345765017</v>
      </c>
      <c r="G43" s="141">
        <v>0.93473932275431515</v>
      </c>
      <c r="H43" s="141">
        <v>0.95060737802786377</v>
      </c>
      <c r="I43" s="141">
        <v>0.92453167607411713</v>
      </c>
      <c r="J43" s="141">
        <v>0.91970715539076076</v>
      </c>
      <c r="K43" s="141">
        <v>0.91506210902937302</v>
      </c>
      <c r="L43" s="141">
        <v>0.88385503880783056</v>
      </c>
      <c r="M43" s="141">
        <v>0.83247578968825098</v>
      </c>
      <c r="N43" s="141">
        <v>0.35158307565467739</v>
      </c>
      <c r="O43" s="141">
        <v>0.87530650249754605</v>
      </c>
      <c r="R43" s="135" t="s">
        <v>306</v>
      </c>
      <c r="S43" s="141">
        <v>1.2077465274005503E-2</v>
      </c>
      <c r="T43" s="141">
        <v>1.3890927515904771E-2</v>
      </c>
      <c r="U43" s="141">
        <v>1.5716404612319958E-2</v>
      </c>
      <c r="V43" s="141">
        <v>1.7363653446892665E-2</v>
      </c>
      <c r="W43" s="141">
        <v>2.0051125052704656E-2</v>
      </c>
      <c r="X43" s="141">
        <v>2.4829485202499568E-2</v>
      </c>
      <c r="Y43" s="141">
        <v>2.7893750684340409E-2</v>
      </c>
      <c r="Z43" s="141">
        <v>3.5313573472283345E-2</v>
      </c>
      <c r="AA43" s="141">
        <v>4.4209828002130691E-2</v>
      </c>
      <c r="AB43" s="141">
        <v>6.3892160078921498E-2</v>
      </c>
      <c r="AC43" s="141">
        <v>0.13107913119472608</v>
      </c>
      <c r="AD43" s="141">
        <v>0.60044515515454233</v>
      </c>
      <c r="AE43" s="141">
        <v>8.1597019798634984E-2</v>
      </c>
      <c r="AH43" s="135" t="s">
        <v>306</v>
      </c>
      <c r="AI43" s="141">
        <v>3.3760483787088826E-2</v>
      </c>
      <c r="AJ43" s="141">
        <v>3.3869615369060212E-2</v>
      </c>
      <c r="AK43" s="141">
        <v>4.0595198565255002E-2</v>
      </c>
      <c r="AL43" s="141">
        <v>4.0032777449702628E-2</v>
      </c>
      <c r="AM43" s="141">
        <v>4.2036873591520113E-2</v>
      </c>
      <c r="AN43" s="141">
        <v>4.2674185063972699E-2</v>
      </c>
      <c r="AO43" s="141">
        <v>4.292678542273054E-2</v>
      </c>
      <c r="AP43" s="141">
        <v>5.0254705553884366E-2</v>
      </c>
      <c r="AQ43" s="141">
        <v>4.749378797086834E-2</v>
      </c>
      <c r="AR43" s="141">
        <v>4.9315912875385635E-2</v>
      </c>
      <c r="AS43" s="141">
        <v>5.455983485551949E-2</v>
      </c>
      <c r="AT43" s="141">
        <v>6.2416717901403733E-2</v>
      </c>
      <c r="AU43" s="141">
        <v>4.4553477172709396E-2</v>
      </c>
    </row>
    <row r="44" spans="2:47" x14ac:dyDescent="0.3">
      <c r="B44" s="135" t="s">
        <v>307</v>
      </c>
      <c r="C44" s="141">
        <v>0.95711963268495059</v>
      </c>
      <c r="D44" s="141">
        <v>0.95304088188261926</v>
      </c>
      <c r="E44" s="141">
        <v>0.95203657158040977</v>
      </c>
      <c r="F44" s="141">
        <v>0.93689609678379715</v>
      </c>
      <c r="G44" s="141">
        <v>0.93513855261126255</v>
      </c>
      <c r="H44" s="141">
        <v>0.93472545401781015</v>
      </c>
      <c r="I44" s="141">
        <v>0.9360313569513562</v>
      </c>
      <c r="J44" s="141">
        <v>0.91096519064820214</v>
      </c>
      <c r="K44" s="141">
        <v>0.91293040198463937</v>
      </c>
      <c r="L44" s="141">
        <v>0.88057189199358155</v>
      </c>
      <c r="M44" s="141">
        <v>0.82045307529652023</v>
      </c>
      <c r="N44" s="141">
        <v>0.36139755513749172</v>
      </c>
      <c r="O44" s="141">
        <v>0.87354341769146715</v>
      </c>
      <c r="R44" s="135" t="s">
        <v>307</v>
      </c>
      <c r="S44" s="141">
        <v>1.1848562321808752E-2</v>
      </c>
      <c r="T44" s="141">
        <v>1.3502301488295359E-2</v>
      </c>
      <c r="U44" s="141">
        <v>1.6075157259736881E-2</v>
      </c>
      <c r="V44" s="141">
        <v>1.8523824878083565E-2</v>
      </c>
      <c r="W44" s="141">
        <v>1.9944208488833187E-2</v>
      </c>
      <c r="X44" s="141">
        <v>2.3353044602400702E-2</v>
      </c>
      <c r="Y44" s="141">
        <v>2.8179508932858723E-2</v>
      </c>
      <c r="Z44" s="141">
        <v>3.3170716991125164E-2</v>
      </c>
      <c r="AA44" s="141">
        <v>4.132005849725745E-2</v>
      </c>
      <c r="AB44" s="141">
        <v>5.9980461575704379E-2</v>
      </c>
      <c r="AC44" s="141">
        <v>0.13209779142446315</v>
      </c>
      <c r="AD44" s="141">
        <v>0.59520373007361038</v>
      </c>
      <c r="AE44" s="141">
        <v>8.371781074217545E-2</v>
      </c>
      <c r="AH44" s="135" t="s">
        <v>307</v>
      </c>
      <c r="AI44" s="141">
        <v>2.7167841152567401E-2</v>
      </c>
      <c r="AJ44" s="141">
        <v>2.9080696038124187E-2</v>
      </c>
      <c r="AK44" s="141">
        <v>3.0605020059609866E-2</v>
      </c>
      <c r="AL44" s="141">
        <v>3.1233937028463374E-2</v>
      </c>
      <c r="AM44" s="141">
        <v>3.2148181930327369E-2</v>
      </c>
      <c r="AN44" s="141">
        <v>3.3934581707944243E-2</v>
      </c>
      <c r="AO44" s="141">
        <v>3.6896036694671508E-2</v>
      </c>
      <c r="AP44" s="141">
        <v>3.7829755608669871E-2</v>
      </c>
      <c r="AQ44" s="141">
        <v>4.0039768686919767E-2</v>
      </c>
      <c r="AR44" s="141">
        <v>3.9589468134841002E-2</v>
      </c>
      <c r="AS44" s="141">
        <v>4.2492852771048972E-2</v>
      </c>
      <c r="AT44" s="141">
        <v>4.5196109762777804E-2</v>
      </c>
      <c r="AU44" s="141">
        <v>3.5489216190944486E-2</v>
      </c>
    </row>
    <row r="45" spans="2:47" x14ac:dyDescent="0.3">
      <c r="B45" s="135" t="s">
        <v>308</v>
      </c>
      <c r="C45" s="141">
        <v>0.95438228211969456</v>
      </c>
      <c r="D45" s="141">
        <v>0.95136976084422264</v>
      </c>
      <c r="E45" s="141">
        <v>0.9519550816258513</v>
      </c>
      <c r="F45" s="141">
        <v>0.96096985474425078</v>
      </c>
      <c r="G45" s="141">
        <v>0.95805417413063143</v>
      </c>
      <c r="H45" s="141">
        <v>0.94768633799791369</v>
      </c>
      <c r="I45" s="141">
        <v>0.94125430339313276</v>
      </c>
      <c r="J45" s="141">
        <v>0.92126294851395685</v>
      </c>
      <c r="K45" s="141">
        <v>0.90860431311320045</v>
      </c>
      <c r="L45" s="141">
        <v>0.88177884548434737</v>
      </c>
      <c r="M45" s="141">
        <v>0.80241259922298946</v>
      </c>
      <c r="N45" s="141">
        <v>0.32422191229216696</v>
      </c>
      <c r="O45" s="141">
        <v>0.87458636381078902</v>
      </c>
      <c r="R45" s="135" t="s">
        <v>308</v>
      </c>
      <c r="S45" s="141">
        <v>1.0067388346442305E-2</v>
      </c>
      <c r="T45" s="141">
        <v>1.1457827786577701E-2</v>
      </c>
      <c r="U45" s="141">
        <v>1.2600664720986284E-2</v>
      </c>
      <c r="V45" s="141">
        <v>1.5497802022960316E-2</v>
      </c>
      <c r="W45" s="141">
        <v>1.7860109402963707E-2</v>
      </c>
      <c r="X45" s="141">
        <v>2.2038243256822423E-2</v>
      </c>
      <c r="Y45" s="141">
        <v>2.7884799323272886E-2</v>
      </c>
      <c r="Z45" s="141">
        <v>3.6591541536282864E-2</v>
      </c>
      <c r="AA45" s="141">
        <v>4.9555590950898343E-2</v>
      </c>
      <c r="AB45" s="141">
        <v>7.2158842976755261E-2</v>
      </c>
      <c r="AC45" s="141">
        <v>0.15456416565784459</v>
      </c>
      <c r="AD45" s="141">
        <v>0.62597091770658542</v>
      </c>
      <c r="AE45" s="141">
        <v>8.8840374566419925E-2</v>
      </c>
      <c r="AH45" s="135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2:47" x14ac:dyDescent="0.3">
      <c r="B46" s="135" t="s">
        <v>309</v>
      </c>
      <c r="C46" s="141">
        <v>0.97015546358560567</v>
      </c>
      <c r="D46" s="141">
        <v>0.94090662978930673</v>
      </c>
      <c r="E46" s="141">
        <v>0.9375069007664526</v>
      </c>
      <c r="F46" s="141">
        <v>0.93452331639006658</v>
      </c>
      <c r="G46" s="141">
        <v>0.93406709941118393</v>
      </c>
      <c r="H46" s="141">
        <v>0.94662870642843855</v>
      </c>
      <c r="I46" s="141">
        <v>0.91985334134960495</v>
      </c>
      <c r="J46" s="141">
        <v>0.89690903828120361</v>
      </c>
      <c r="K46" s="141">
        <v>0.87495592103180586</v>
      </c>
      <c r="L46" s="141">
        <v>0.83434042574186384</v>
      </c>
      <c r="M46" s="141">
        <v>0.69266315736201767</v>
      </c>
      <c r="N46" s="141">
        <v>0.23112364142642161</v>
      </c>
      <c r="O46" s="141">
        <v>0.84333320853904947</v>
      </c>
      <c r="R46" s="135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H46" s="135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2:47" x14ac:dyDescent="0.3">
      <c r="B47" s="136" t="s">
        <v>207</v>
      </c>
      <c r="C47" s="142">
        <f>AVERAGE(C38:C46)</f>
        <v>0.94395357350350984</v>
      </c>
      <c r="D47" s="142">
        <f t="shared" ref="D47" si="72">AVERAGE(D38:D46)</f>
        <v>0.93743970190466674</v>
      </c>
      <c r="E47" s="142">
        <f t="shared" ref="E47" si="73">AVERAGE(E38:E46)</f>
        <v>0.93389475804480915</v>
      </c>
      <c r="F47" s="142">
        <f t="shared" ref="F47" si="74">AVERAGE(F38:F46)</f>
        <v>0.93424767278558052</v>
      </c>
      <c r="G47" s="142">
        <f t="shared" ref="G47" si="75">AVERAGE(G38:G46)</f>
        <v>0.92694201250706443</v>
      </c>
      <c r="H47" s="142">
        <f t="shared" ref="H47" si="76">AVERAGE(H38:H46)</f>
        <v>0.9320811284704027</v>
      </c>
      <c r="I47" s="142">
        <f t="shared" ref="I47" si="77">AVERAGE(I38:I46)</f>
        <v>0.91819952861430287</v>
      </c>
      <c r="J47" s="142">
        <f t="shared" ref="J47" si="78">AVERAGE(J38:J46)</f>
        <v>0.90673090444763893</v>
      </c>
      <c r="K47" s="142">
        <f t="shared" ref="K47" si="79">AVERAGE(K38:K46)</f>
        <v>0.894359156956398</v>
      </c>
      <c r="L47" s="142">
        <f t="shared" ref="L47" si="80">AVERAGE(L38:L46)</f>
        <v>0.86632550066680425</v>
      </c>
      <c r="M47" s="142">
        <f t="shared" ref="M47" si="81">AVERAGE(M38:M46)</f>
        <v>0.78918688738196918</v>
      </c>
      <c r="N47" s="142">
        <f t="shared" ref="N47:O47" si="82">AVERAGE(N38:N46)</f>
        <v>0.32617050242537904</v>
      </c>
      <c r="O47" s="142">
        <f t="shared" si="82"/>
        <v>0.85936185057379122</v>
      </c>
      <c r="R47" s="136" t="s">
        <v>207</v>
      </c>
      <c r="S47" s="142">
        <f>AVERAGE(S38:S45)</f>
        <v>1.3157483833692477E-2</v>
      </c>
      <c r="T47" s="142">
        <f t="shared" ref="T47:AE47" si="83">AVERAGE(T38:T45)</f>
        <v>1.4508107328424655E-2</v>
      </c>
      <c r="U47" s="142">
        <f t="shared" si="83"/>
        <v>1.6494039085946505E-2</v>
      </c>
      <c r="V47" s="142">
        <f t="shared" si="83"/>
        <v>1.8630701733479232E-2</v>
      </c>
      <c r="W47" s="142">
        <f t="shared" si="83"/>
        <v>2.0630355639721747E-2</v>
      </c>
      <c r="X47" s="142">
        <f t="shared" si="83"/>
        <v>2.5020388325499771E-2</v>
      </c>
      <c r="Y47" s="142">
        <f t="shared" si="83"/>
        <v>2.9589222068194563E-2</v>
      </c>
      <c r="Z47" s="142">
        <f t="shared" si="83"/>
        <v>3.662995502775504E-2</v>
      </c>
      <c r="AA47" s="142">
        <f t="shared" si="83"/>
        <v>4.9493475470189265E-2</v>
      </c>
      <c r="AB47" s="142">
        <f t="shared" si="83"/>
        <v>7.3172604166071201E-2</v>
      </c>
      <c r="AC47" s="142">
        <f t="shared" si="83"/>
        <v>0.14556916622794924</v>
      </c>
      <c r="AD47" s="142">
        <f t="shared" si="83"/>
        <v>0.60726713351017947</v>
      </c>
      <c r="AE47" s="142">
        <f t="shared" si="83"/>
        <v>8.7390732173714639E-2</v>
      </c>
      <c r="AH47" s="136" t="s">
        <v>207</v>
      </c>
      <c r="AI47" s="142">
        <f>AVERAGE(AI38:AI44)</f>
        <v>3.4187170616384807E-2</v>
      </c>
      <c r="AJ47" s="142">
        <f t="shared" ref="AJ47:AU47" si="84">AVERAGE(AJ38:AJ44)</f>
        <v>3.5027240841025771E-2</v>
      </c>
      <c r="AK47" s="142">
        <f t="shared" si="84"/>
        <v>3.7084404164071057E-2</v>
      </c>
      <c r="AL47" s="142">
        <f t="shared" si="84"/>
        <v>3.8683670467495802E-2</v>
      </c>
      <c r="AM47" s="142">
        <f t="shared" si="84"/>
        <v>4.0702485050334129E-2</v>
      </c>
      <c r="AN47" s="142">
        <f t="shared" si="84"/>
        <v>4.2256104194208013E-2</v>
      </c>
      <c r="AO47" s="142">
        <f t="shared" si="84"/>
        <v>4.3307605878959231E-2</v>
      </c>
      <c r="AP47" s="142">
        <f t="shared" si="84"/>
        <v>4.7440807449885311E-2</v>
      </c>
      <c r="AQ47" s="142">
        <f t="shared" si="84"/>
        <v>4.970889846416511E-2</v>
      </c>
      <c r="AR47" s="142">
        <f t="shared" si="84"/>
        <v>5.0167096528082898E-2</v>
      </c>
      <c r="AS47" s="142">
        <f t="shared" si="84"/>
        <v>5.1862923688069648E-2</v>
      </c>
      <c r="AT47" s="142">
        <f t="shared" si="84"/>
        <v>5.5363299954876863E-2</v>
      </c>
      <c r="AU47" s="142">
        <f t="shared" si="84"/>
        <v>4.3816497360859616E-2</v>
      </c>
    </row>
    <row r="48" spans="2:47" x14ac:dyDescent="0.3">
      <c r="B48" s="136" t="s">
        <v>329</v>
      </c>
      <c r="C48" s="142">
        <f>AVERAGE(C38:C45)</f>
        <v>0.94067833724324779</v>
      </c>
      <c r="D48" s="142">
        <f t="shared" ref="D48:O48" si="85">AVERAGE(D38:D45)</f>
        <v>0.93700633591908677</v>
      </c>
      <c r="E48" s="142">
        <f t="shared" si="85"/>
        <v>0.93344324020460379</v>
      </c>
      <c r="F48" s="142">
        <f t="shared" si="85"/>
        <v>0.93421321733501972</v>
      </c>
      <c r="G48" s="142">
        <f t="shared" si="85"/>
        <v>0.92605137664404935</v>
      </c>
      <c r="H48" s="142">
        <f t="shared" si="85"/>
        <v>0.93026268122564826</v>
      </c>
      <c r="I48" s="142">
        <f t="shared" si="85"/>
        <v>0.9179928020223902</v>
      </c>
      <c r="J48" s="142">
        <f t="shared" si="85"/>
        <v>0.90795863771844332</v>
      </c>
      <c r="K48" s="142">
        <f t="shared" si="85"/>
        <v>0.89678456144697194</v>
      </c>
      <c r="L48" s="142">
        <f t="shared" si="85"/>
        <v>0.87032363503242183</v>
      </c>
      <c r="M48" s="142">
        <f t="shared" si="85"/>
        <v>0.80125235363446312</v>
      </c>
      <c r="N48" s="142">
        <f t="shared" si="85"/>
        <v>0.33805136005024872</v>
      </c>
      <c r="O48" s="142">
        <f t="shared" si="85"/>
        <v>0.86136543082813388</v>
      </c>
      <c r="R48" s="136" t="s">
        <v>331</v>
      </c>
      <c r="S48" s="142">
        <f>AVERAGE(S38:S44)</f>
        <v>1.3598926046156787E-2</v>
      </c>
      <c r="T48" s="142">
        <f t="shared" ref="T48:AE48" si="86">AVERAGE(T38:T44)</f>
        <v>1.4943861548688505E-2</v>
      </c>
      <c r="U48" s="142">
        <f t="shared" si="86"/>
        <v>1.7050235423797966E-2</v>
      </c>
      <c r="V48" s="142">
        <f t="shared" si="86"/>
        <v>1.9078258834981935E-2</v>
      </c>
      <c r="W48" s="142">
        <f t="shared" si="86"/>
        <v>2.1026105102115753E-2</v>
      </c>
      <c r="X48" s="142">
        <f t="shared" si="86"/>
        <v>2.5446409049596531E-2</v>
      </c>
      <c r="Y48" s="142">
        <f t="shared" si="86"/>
        <v>2.9832711031754802E-2</v>
      </c>
      <c r="Z48" s="142">
        <f t="shared" si="86"/>
        <v>3.6635442669393926E-2</v>
      </c>
      <c r="AA48" s="142">
        <f t="shared" si="86"/>
        <v>4.9484601830087967E-2</v>
      </c>
      <c r="AB48" s="142">
        <f t="shared" si="86"/>
        <v>7.3317427193116333E-2</v>
      </c>
      <c r="AC48" s="142">
        <f t="shared" si="86"/>
        <v>0.14428416630939278</v>
      </c>
      <c r="AD48" s="142">
        <f t="shared" si="86"/>
        <v>0.60459516433926441</v>
      </c>
      <c r="AE48" s="142">
        <f t="shared" si="86"/>
        <v>8.7183640403328169E-2</v>
      </c>
      <c r="AH48" s="136" t="s">
        <v>333</v>
      </c>
      <c r="AI48" s="142">
        <f>AVERAGE(AI38:AI43)</f>
        <v>3.5357058860354375E-2</v>
      </c>
      <c r="AJ48" s="142">
        <f t="shared" ref="AJ48:AU48" si="87">AVERAGE(AJ38:AJ43)</f>
        <v>3.6018331641509367E-2</v>
      </c>
      <c r="AK48" s="142">
        <f t="shared" si="87"/>
        <v>3.8164301514814584E-2</v>
      </c>
      <c r="AL48" s="142">
        <f t="shared" si="87"/>
        <v>3.9925292707334532E-2</v>
      </c>
      <c r="AM48" s="142">
        <f t="shared" si="87"/>
        <v>4.2128202237001922E-2</v>
      </c>
      <c r="AN48" s="142">
        <f t="shared" si="87"/>
        <v>4.3643024608585317E-2</v>
      </c>
      <c r="AO48" s="142">
        <f t="shared" si="87"/>
        <v>4.4376200743007188E-2</v>
      </c>
      <c r="AP48" s="142">
        <f t="shared" si="87"/>
        <v>4.9042649423421215E-2</v>
      </c>
      <c r="AQ48" s="142">
        <f t="shared" si="87"/>
        <v>5.1320420093706E-2</v>
      </c>
      <c r="AR48" s="142">
        <f t="shared" si="87"/>
        <v>5.193003459362322E-2</v>
      </c>
      <c r="AS48" s="142">
        <f t="shared" si="87"/>
        <v>5.3424602174239756E-2</v>
      </c>
      <c r="AT48" s="142">
        <f t="shared" si="87"/>
        <v>5.7057831653560036E-2</v>
      </c>
      <c r="AU48" s="142">
        <f t="shared" si="87"/>
        <v>4.5204377555845471E-2</v>
      </c>
    </row>
    <row r="49" spans="2:47" x14ac:dyDescent="0.3">
      <c r="B49" s="136" t="s">
        <v>330</v>
      </c>
      <c r="C49" s="142">
        <f>C46-C48</f>
        <v>2.9477126342357884E-2</v>
      </c>
      <c r="D49" s="142">
        <f t="shared" ref="D49" si="88">D46-D48</f>
        <v>3.9002938702199508E-3</v>
      </c>
      <c r="E49" s="142">
        <f t="shared" ref="E49" si="89">E46-E48</f>
        <v>4.0636605618488142E-3</v>
      </c>
      <c r="F49" s="142">
        <f t="shared" ref="F49" si="90">F46-F48</f>
        <v>3.1009905504686408E-4</v>
      </c>
      <c r="G49" s="142">
        <f t="shared" ref="G49" si="91">G46-G48</f>
        <v>8.015722767134581E-3</v>
      </c>
      <c r="H49" s="142">
        <f t="shared" ref="H49" si="92">H46-H48</f>
        <v>1.6366025202790291E-2</v>
      </c>
      <c r="I49" s="142">
        <f t="shared" ref="I49" si="93">I46-I48</f>
        <v>1.8605393272147497E-3</v>
      </c>
      <c r="J49" s="142">
        <f t="shared" ref="J49" si="94">J46-J48</f>
        <v>-1.104959943723971E-2</v>
      </c>
      <c r="K49" s="142">
        <f t="shared" ref="K49" si="95">K46-K48</f>
        <v>-2.1828640415166078E-2</v>
      </c>
      <c r="L49" s="142">
        <f t="shared" ref="L49" si="96">L46-L48</f>
        <v>-3.5983209290557983E-2</v>
      </c>
      <c r="M49" s="142">
        <f t="shared" ref="M49" si="97">M46-M48</f>
        <v>-0.10858919627244545</v>
      </c>
      <c r="N49" s="142">
        <f t="shared" ref="N49" si="98">N46-N48</f>
        <v>-0.10692771862382711</v>
      </c>
      <c r="O49" s="142">
        <f t="shared" ref="O49" si="99">O46-O48</f>
        <v>-1.803222228908441E-2</v>
      </c>
      <c r="R49" s="136" t="s">
        <v>332</v>
      </c>
      <c r="S49" s="142">
        <f>S45-S48</f>
        <v>-3.5315376997144821E-3</v>
      </c>
      <c r="T49" s="142">
        <f t="shared" ref="T49" si="100">T45-T48</f>
        <v>-3.4860337621108045E-3</v>
      </c>
      <c r="U49" s="142">
        <f t="shared" ref="U49" si="101">U45-U48</f>
        <v>-4.449570702811682E-3</v>
      </c>
      <c r="V49" s="142">
        <f t="shared" ref="V49" si="102">V45-V48</f>
        <v>-3.5804568120216193E-3</v>
      </c>
      <c r="W49" s="142">
        <f t="shared" ref="W49" si="103">W45-W48</f>
        <v>-3.1659956991520466E-3</v>
      </c>
      <c r="X49" s="142">
        <f t="shared" ref="X49" si="104">X45-X48</f>
        <v>-3.408165792774108E-3</v>
      </c>
      <c r="Y49" s="142">
        <f t="shared" ref="Y49" si="105">Y45-Y48</f>
        <v>-1.9479117084819156E-3</v>
      </c>
      <c r="Z49" s="142">
        <f t="shared" ref="Z49" si="106">Z45-Z48</f>
        <v>-4.3901133111062807E-5</v>
      </c>
      <c r="AA49" s="142">
        <f t="shared" ref="AA49" si="107">AA45-AA48</f>
        <v>7.0989120810376061E-5</v>
      </c>
      <c r="AB49" s="142">
        <f t="shared" ref="AB49" si="108">AB45-AB48</f>
        <v>-1.1585842163610721E-3</v>
      </c>
      <c r="AC49" s="142">
        <f t="shared" ref="AC49" si="109">AC45-AC48</f>
        <v>1.0279999348451807E-2</v>
      </c>
      <c r="AD49" s="142">
        <f t="shared" ref="AD49" si="110">AD45-AD48</f>
        <v>2.1375753367321004E-2</v>
      </c>
      <c r="AE49" s="142">
        <f t="shared" ref="AE49" si="111">AE45-AE48</f>
        <v>1.6567341630917554E-3</v>
      </c>
      <c r="AH49" s="136" t="s">
        <v>334</v>
      </c>
      <c r="AI49" s="142">
        <f>AI44-AI48</f>
        <v>-8.1892177077869735E-3</v>
      </c>
      <c r="AJ49" s="142">
        <f t="shared" ref="AJ49" si="112">AJ44-AJ48</f>
        <v>-6.9376356033851797E-3</v>
      </c>
      <c r="AK49" s="142">
        <f t="shared" ref="AK49" si="113">AK44-AK48</f>
        <v>-7.5592814552047187E-3</v>
      </c>
      <c r="AL49" s="142">
        <f t="shared" ref="AL49" si="114">AL44-AL48</f>
        <v>-8.6913556788711585E-3</v>
      </c>
      <c r="AM49" s="142">
        <f t="shared" ref="AM49" si="115">AM44-AM48</f>
        <v>-9.980020306674553E-3</v>
      </c>
      <c r="AN49" s="142">
        <f t="shared" ref="AN49" si="116">AN44-AN48</f>
        <v>-9.7084429006410733E-3</v>
      </c>
      <c r="AO49" s="142">
        <f t="shared" ref="AO49" si="117">AO44-AO48</f>
        <v>-7.4801640483356802E-3</v>
      </c>
      <c r="AP49" s="142">
        <f t="shared" ref="AP49" si="118">AP44-AP48</f>
        <v>-1.1212893814751344E-2</v>
      </c>
      <c r="AQ49" s="142">
        <f t="shared" ref="AQ49" si="119">AQ44-AQ48</f>
        <v>-1.1280651406786232E-2</v>
      </c>
      <c r="AR49" s="142">
        <f t="shared" ref="AR49" si="120">AR44-AR48</f>
        <v>-1.2340566458782218E-2</v>
      </c>
      <c r="AS49" s="142">
        <f t="shared" ref="AS49" si="121">AS44-AS48</f>
        <v>-1.0931749403190784E-2</v>
      </c>
      <c r="AT49" s="142">
        <f t="shared" ref="AT49" si="122">AT44-AT48</f>
        <v>-1.1861721890782231E-2</v>
      </c>
      <c r="AU49" s="142">
        <f t="shared" ref="AU49" si="123">AU44-AU48</f>
        <v>-9.7151613649009844E-3</v>
      </c>
    </row>
    <row r="53" spans="2:47" x14ac:dyDescent="0.3">
      <c r="C53">
        <v>7</v>
      </c>
      <c r="D53">
        <v>8</v>
      </c>
      <c r="E53">
        <v>9</v>
      </c>
      <c r="F53">
        <v>10</v>
      </c>
      <c r="G53">
        <v>11</v>
      </c>
      <c r="H53">
        <v>12</v>
      </c>
      <c r="I53">
        <v>1</v>
      </c>
      <c r="J53">
        <v>2</v>
      </c>
      <c r="K53">
        <v>3</v>
      </c>
      <c r="L53">
        <v>4</v>
      </c>
      <c r="M53">
        <v>5</v>
      </c>
      <c r="N53">
        <v>6</v>
      </c>
    </row>
    <row r="54" spans="2:47" x14ac:dyDescent="0.3">
      <c r="C54" t="s">
        <v>335</v>
      </c>
      <c r="D54" t="s">
        <v>271</v>
      </c>
      <c r="E54" t="s">
        <v>336</v>
      </c>
      <c r="F54" t="s">
        <v>273</v>
      </c>
      <c r="G54" t="s">
        <v>274</v>
      </c>
      <c r="H54" t="s">
        <v>275</v>
      </c>
      <c r="I54" t="s">
        <v>276</v>
      </c>
      <c r="J54" t="s">
        <v>277</v>
      </c>
      <c r="K54" t="s">
        <v>278</v>
      </c>
      <c r="L54" t="s">
        <v>279</v>
      </c>
      <c r="M54" t="s">
        <v>280</v>
      </c>
      <c r="N54" t="s">
        <v>281</v>
      </c>
    </row>
  </sheetData>
  <mergeCells count="126">
    <mergeCell ref="AS4:AS5"/>
    <mergeCell ref="AP20:AP21"/>
    <mergeCell ref="AQ20:AQ21"/>
    <mergeCell ref="AR20:AR21"/>
    <mergeCell ref="AS20:AS21"/>
    <mergeCell ref="AT20:AT21"/>
    <mergeCell ref="AH35:AH37"/>
    <mergeCell ref="AI35:AT35"/>
    <mergeCell ref="AI36:AI37"/>
    <mergeCell ref="AJ36:AJ37"/>
    <mergeCell ref="AK36:AK37"/>
    <mergeCell ref="AR36:AR37"/>
    <mergeCell ref="AS36:AS37"/>
    <mergeCell ref="AT36:AT37"/>
    <mergeCell ref="AL36:AL37"/>
    <mergeCell ref="AM36:AM37"/>
    <mergeCell ref="AN36:AN37"/>
    <mergeCell ref="AO36:AO37"/>
    <mergeCell ref="AP36:AP37"/>
    <mergeCell ref="AQ36:AQ37"/>
    <mergeCell ref="AH3:AH5"/>
    <mergeCell ref="AI3:AT3"/>
    <mergeCell ref="AI4:AI5"/>
    <mergeCell ref="AJ4:AJ5"/>
    <mergeCell ref="AK4:AK5"/>
    <mergeCell ref="AL4:AL5"/>
    <mergeCell ref="AM4:AM5"/>
    <mergeCell ref="AC20:AC21"/>
    <mergeCell ref="AD20:AD21"/>
    <mergeCell ref="AT4:AT5"/>
    <mergeCell ref="AH19:AH21"/>
    <mergeCell ref="AI19:AT19"/>
    <mergeCell ref="AI20:AI21"/>
    <mergeCell ref="AJ20:AJ21"/>
    <mergeCell ref="AK20:AK21"/>
    <mergeCell ref="AL20:AL21"/>
    <mergeCell ref="AM20:AM21"/>
    <mergeCell ref="AN20:AN21"/>
    <mergeCell ref="AO20:AO21"/>
    <mergeCell ref="AN4:AN5"/>
    <mergeCell ref="AO4:AO5"/>
    <mergeCell ref="AP4:AP5"/>
    <mergeCell ref="AQ4:AQ5"/>
    <mergeCell ref="AR4:AR5"/>
    <mergeCell ref="Y36:Y37"/>
    <mergeCell ref="Z36:Z37"/>
    <mergeCell ref="AA36:AA37"/>
    <mergeCell ref="Z20:Z21"/>
    <mergeCell ref="AA20:AA21"/>
    <mergeCell ref="AB20:AB21"/>
    <mergeCell ref="AB36:AB37"/>
    <mergeCell ref="AC36:AC37"/>
    <mergeCell ref="AD36:AD37"/>
    <mergeCell ref="R35:R37"/>
    <mergeCell ref="S35:AD35"/>
    <mergeCell ref="S36:S37"/>
    <mergeCell ref="T36:T37"/>
    <mergeCell ref="U36:U37"/>
    <mergeCell ref="AD4:AD5"/>
    <mergeCell ref="R19:R21"/>
    <mergeCell ref="S19:AD19"/>
    <mergeCell ref="S20:S21"/>
    <mergeCell ref="T20:T21"/>
    <mergeCell ref="U20:U21"/>
    <mergeCell ref="V20:V21"/>
    <mergeCell ref="W20:W21"/>
    <mergeCell ref="X20:X21"/>
    <mergeCell ref="Y20:Y21"/>
    <mergeCell ref="X4:X5"/>
    <mergeCell ref="Y4:Y5"/>
    <mergeCell ref="Z4:Z5"/>
    <mergeCell ref="AA4:AA5"/>
    <mergeCell ref="AB4:AB5"/>
    <mergeCell ref="AC4:AC5"/>
    <mergeCell ref="V36:V37"/>
    <mergeCell ref="W36:W37"/>
    <mergeCell ref="X36:X37"/>
    <mergeCell ref="R3:R5"/>
    <mergeCell ref="S3:AD3"/>
    <mergeCell ref="S4:S5"/>
    <mergeCell ref="T4:T5"/>
    <mergeCell ref="U4:U5"/>
    <mergeCell ref="V4:V5"/>
    <mergeCell ref="W4:W5"/>
    <mergeCell ref="M20:M21"/>
    <mergeCell ref="N20:N21"/>
    <mergeCell ref="M36:M37"/>
    <mergeCell ref="E4:E5"/>
    <mergeCell ref="F4:F5"/>
    <mergeCell ref="G4:G5"/>
    <mergeCell ref="C3:N3"/>
    <mergeCell ref="B35:B37"/>
    <mergeCell ref="C35:N35"/>
    <mergeCell ref="C36:C37"/>
    <mergeCell ref="D36:D37"/>
    <mergeCell ref="E36:E37"/>
    <mergeCell ref="N36:N37"/>
    <mergeCell ref="F36:F37"/>
    <mergeCell ref="G36:G37"/>
    <mergeCell ref="H36:H37"/>
    <mergeCell ref="I36:I37"/>
    <mergeCell ref="J36:J37"/>
    <mergeCell ref="K36:K37"/>
    <mergeCell ref="J20:J21"/>
    <mergeCell ref="K20:K21"/>
    <mergeCell ref="L20:L21"/>
    <mergeCell ref="L36:L37"/>
    <mergeCell ref="N4:N5"/>
    <mergeCell ref="B19:B21"/>
    <mergeCell ref="C19:N19"/>
    <mergeCell ref="C20:C21"/>
    <mergeCell ref="D20:D21"/>
    <mergeCell ref="E20:E21"/>
    <mergeCell ref="F20:F21"/>
    <mergeCell ref="G20:G21"/>
    <mergeCell ref="H20:H21"/>
    <mergeCell ref="I20:I21"/>
    <mergeCell ref="H4:H5"/>
    <mergeCell ref="I4:I5"/>
    <mergeCell ref="J4:J5"/>
    <mergeCell ref="K4:K5"/>
    <mergeCell ref="L4:L5"/>
    <mergeCell ref="M4:M5"/>
    <mergeCell ref="B3:B5"/>
    <mergeCell ref="C4:C5"/>
    <mergeCell ref="D4:D5"/>
  </mergeCells>
  <phoneticPr fontId="17" type="noConversion"/>
  <pageMargins left="0.7" right="0.7" top="0.75" bottom="0.75" header="0.3" footer="0.3"/>
  <pageSetup orientation="portrait" r:id="rId1"/>
  <ignoredErrors>
    <ignoredError sqref="C16:N16 C32:N32 C48:N48 S16:AD16 AI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E2E5-99B6-4FC5-B1AF-C88769898B17}">
  <dimension ref="B2:E32"/>
  <sheetViews>
    <sheetView showGridLines="0" workbookViewId="0">
      <selection activeCell="E12" sqref="E12"/>
    </sheetView>
  </sheetViews>
  <sheetFormatPr defaultRowHeight="14.4" x14ac:dyDescent="0.3"/>
  <cols>
    <col min="2" max="2" width="12.6640625" customWidth="1"/>
    <col min="3" max="3" width="16.88671875" customWidth="1"/>
    <col min="4" max="4" width="15.44140625" customWidth="1"/>
    <col min="5" max="5" width="20" customWidth="1"/>
  </cols>
  <sheetData>
    <row r="2" spans="2:5" x14ac:dyDescent="0.3">
      <c r="B2" s="144" t="s">
        <v>297</v>
      </c>
      <c r="C2" s="146" t="s">
        <v>311</v>
      </c>
      <c r="D2" s="146"/>
      <c r="E2" s="146"/>
    </row>
    <row r="3" spans="2:5" ht="14.4" customHeight="1" x14ac:dyDescent="0.3">
      <c r="B3" s="144"/>
      <c r="C3" s="144" t="s">
        <v>298</v>
      </c>
      <c r="D3" s="144" t="s">
        <v>312</v>
      </c>
      <c r="E3" s="144" t="s">
        <v>300</v>
      </c>
    </row>
    <row r="4" spans="2:5" x14ac:dyDescent="0.3">
      <c r="B4" s="144"/>
      <c r="C4" s="144"/>
      <c r="D4" s="144"/>
      <c r="E4" s="144"/>
    </row>
    <row r="5" spans="2:5" x14ac:dyDescent="0.3">
      <c r="B5" s="144"/>
      <c r="C5" s="144"/>
      <c r="D5" s="144"/>
      <c r="E5" s="144"/>
    </row>
    <row r="6" spans="2:5" x14ac:dyDescent="0.3">
      <c r="B6" s="145"/>
      <c r="C6" s="144"/>
      <c r="D6" s="144"/>
      <c r="E6" s="144"/>
    </row>
    <row r="7" spans="2:5" x14ac:dyDescent="0.3">
      <c r="B7" s="135" t="s">
        <v>301</v>
      </c>
      <c r="C7" s="135"/>
      <c r="D7" s="135"/>
      <c r="E7" s="135"/>
    </row>
    <row r="8" spans="2:5" x14ac:dyDescent="0.3">
      <c r="B8" s="135" t="s">
        <v>302</v>
      </c>
      <c r="C8" s="135"/>
      <c r="D8" s="135"/>
      <c r="E8" s="135"/>
    </row>
    <row r="9" spans="2:5" x14ac:dyDescent="0.3">
      <c r="B9" s="135" t="s">
        <v>303</v>
      </c>
      <c r="C9" s="135"/>
      <c r="D9" s="135"/>
      <c r="E9" s="135"/>
    </row>
    <row r="10" spans="2:5" x14ac:dyDescent="0.3">
      <c r="B10" s="135" t="s">
        <v>304</v>
      </c>
      <c r="C10" s="135"/>
      <c r="D10" s="135"/>
      <c r="E10" s="135"/>
    </row>
    <row r="11" spans="2:5" x14ac:dyDescent="0.3">
      <c r="B11" s="135" t="s">
        <v>305</v>
      </c>
      <c r="C11" s="135"/>
      <c r="D11" s="135"/>
      <c r="E11" s="135"/>
    </row>
    <row r="12" spans="2:5" x14ac:dyDescent="0.3">
      <c r="B12" s="135" t="s">
        <v>306</v>
      </c>
      <c r="C12" s="135"/>
      <c r="D12" s="135"/>
      <c r="E12" s="135"/>
    </row>
    <row r="13" spans="2:5" x14ac:dyDescent="0.3">
      <c r="B13" s="135" t="s">
        <v>307</v>
      </c>
      <c r="C13" s="135"/>
      <c r="D13" s="135"/>
      <c r="E13" s="135"/>
    </row>
    <row r="14" spans="2:5" x14ac:dyDescent="0.3">
      <c r="B14" s="135" t="s">
        <v>308</v>
      </c>
      <c r="C14" s="135"/>
      <c r="D14" s="135"/>
      <c r="E14" s="135"/>
    </row>
    <row r="15" spans="2:5" x14ac:dyDescent="0.3">
      <c r="B15" s="135" t="s">
        <v>309</v>
      </c>
      <c r="C15" s="135"/>
      <c r="D15" s="135"/>
      <c r="E15" s="135"/>
    </row>
    <row r="16" spans="2:5" x14ac:dyDescent="0.3">
      <c r="B16" s="136" t="s">
        <v>207</v>
      </c>
      <c r="C16" s="137" t="e">
        <f>AVERAGE(C7:C15)</f>
        <v>#DIV/0!</v>
      </c>
      <c r="D16" s="137" t="e">
        <f t="shared" ref="D16:E16" si="0">AVERAGE(D7:D15)</f>
        <v>#DIV/0!</v>
      </c>
      <c r="E16" s="137" t="e">
        <f t="shared" si="0"/>
        <v>#DIV/0!</v>
      </c>
    </row>
    <row r="19" spans="2:5" x14ac:dyDescent="0.3">
      <c r="B19" s="144" t="s">
        <v>310</v>
      </c>
      <c r="C19" s="144" t="s">
        <v>298</v>
      </c>
      <c r="D19" s="144" t="s">
        <v>299</v>
      </c>
      <c r="E19" s="144" t="s">
        <v>300</v>
      </c>
    </row>
    <row r="20" spans="2:5" x14ac:dyDescent="0.3">
      <c r="B20" s="144"/>
      <c r="C20" s="144"/>
      <c r="D20" s="144"/>
      <c r="E20" s="144"/>
    </row>
    <row r="21" spans="2:5" x14ac:dyDescent="0.3">
      <c r="B21" s="144"/>
      <c r="C21" s="144"/>
      <c r="D21" s="144"/>
      <c r="E21" s="144"/>
    </row>
    <row r="22" spans="2:5" x14ac:dyDescent="0.3">
      <c r="B22" s="144"/>
      <c r="C22" s="144"/>
      <c r="D22" s="144"/>
      <c r="E22" s="144"/>
    </row>
    <row r="23" spans="2:5" x14ac:dyDescent="0.3">
      <c r="B23" s="135" t="s">
        <v>301</v>
      </c>
      <c r="C23" s="135"/>
      <c r="D23" s="135"/>
      <c r="E23" s="135"/>
    </row>
    <row r="24" spans="2:5" x14ac:dyDescent="0.3">
      <c r="B24" s="135" t="s">
        <v>302</v>
      </c>
      <c r="C24" s="135"/>
      <c r="D24" s="135"/>
      <c r="E24" s="135"/>
    </row>
    <row r="25" spans="2:5" x14ac:dyDescent="0.3">
      <c r="B25" s="135" t="s">
        <v>303</v>
      </c>
      <c r="C25" s="135"/>
      <c r="D25" s="135"/>
      <c r="E25" s="135"/>
    </row>
    <row r="26" spans="2:5" x14ac:dyDescent="0.3">
      <c r="B26" s="135" t="s">
        <v>304</v>
      </c>
      <c r="C26" s="135"/>
      <c r="D26" s="135"/>
      <c r="E26" s="135"/>
    </row>
    <row r="27" spans="2:5" x14ac:dyDescent="0.3">
      <c r="B27" s="135" t="s">
        <v>305</v>
      </c>
      <c r="C27" s="135"/>
      <c r="D27" s="135"/>
      <c r="E27" s="135"/>
    </row>
    <row r="28" spans="2:5" x14ac:dyDescent="0.3">
      <c r="B28" s="135" t="s">
        <v>306</v>
      </c>
      <c r="C28" s="135"/>
      <c r="D28" s="135"/>
      <c r="E28" s="135"/>
    </row>
    <row r="29" spans="2:5" x14ac:dyDescent="0.3">
      <c r="B29" s="135" t="s">
        <v>307</v>
      </c>
      <c r="C29" s="135"/>
      <c r="D29" s="135"/>
      <c r="E29" s="135"/>
    </row>
    <row r="30" spans="2:5" x14ac:dyDescent="0.3">
      <c r="B30" s="135" t="s">
        <v>308</v>
      </c>
      <c r="C30" s="135"/>
      <c r="D30" s="135"/>
      <c r="E30" s="135"/>
    </row>
    <row r="31" spans="2:5" x14ac:dyDescent="0.3">
      <c r="B31" s="135" t="s">
        <v>309</v>
      </c>
      <c r="C31" s="135"/>
      <c r="D31" s="135"/>
      <c r="E31" s="135"/>
    </row>
    <row r="32" spans="2:5" x14ac:dyDescent="0.3">
      <c r="B32" s="136" t="s">
        <v>207</v>
      </c>
      <c r="C32" s="137" t="e">
        <f>AVERAGE(C23:C31)</f>
        <v>#DIV/0!</v>
      </c>
      <c r="D32" s="137" t="e">
        <f t="shared" ref="D32" si="1">AVERAGE(D23:D31)</f>
        <v>#DIV/0!</v>
      </c>
      <c r="E32" s="137" t="e">
        <f t="shared" ref="E32" si="2">AVERAGE(E23:E31)</f>
        <v>#DIV/0!</v>
      </c>
    </row>
  </sheetData>
  <mergeCells count="9">
    <mergeCell ref="C3:C6"/>
    <mergeCell ref="D3:D6"/>
    <mergeCell ref="E3:E6"/>
    <mergeCell ref="B19:B22"/>
    <mergeCell ref="C19:C22"/>
    <mergeCell ref="D19:D22"/>
    <mergeCell ref="E19:E22"/>
    <mergeCell ref="B2:B6"/>
    <mergeCell ref="C2:E2"/>
  </mergeCells>
  <phoneticPr fontId="1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77DB-9762-403F-8616-BFFFED215D8E}">
  <dimension ref="A1:P32"/>
  <sheetViews>
    <sheetView workbookViewId="0">
      <selection activeCell="P22" sqref="P22"/>
    </sheetView>
  </sheetViews>
  <sheetFormatPr defaultRowHeight="14.4" x14ac:dyDescent="0.3"/>
  <cols>
    <col min="1" max="1" width="30.109375" bestFit="1" customWidth="1"/>
    <col min="2" max="2" width="33.109375" bestFit="1" customWidth="1"/>
    <col min="3" max="10" width="7.6640625" bestFit="1" customWidth="1"/>
    <col min="11" max="11" width="7" bestFit="1" customWidth="1"/>
    <col min="12" max="12" width="7.6640625" bestFit="1" customWidth="1"/>
    <col min="13" max="13" width="7.886718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4" x14ac:dyDescent="0.3">
      <c r="A1" s="134" t="s">
        <v>265</v>
      </c>
      <c r="B1" t="s">
        <v>48</v>
      </c>
    </row>
    <row r="2" spans="1:14" x14ac:dyDescent="0.3">
      <c r="A2" s="134" t="s">
        <v>23</v>
      </c>
      <c r="B2" t="s">
        <v>44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0.92943801937404802</v>
      </c>
      <c r="C5" s="61">
        <v>0.9333780123810077</v>
      </c>
      <c r="D5" s="61">
        <v>0.92056140766879313</v>
      </c>
      <c r="E5" s="61">
        <v>0.91742150628156716</v>
      </c>
      <c r="F5" s="61">
        <v>0.92914861139032656</v>
      </c>
      <c r="G5" s="61">
        <v>0.92232597928959559</v>
      </c>
      <c r="H5" s="61">
        <v>0.91016922734612793</v>
      </c>
      <c r="I5" s="61">
        <v>0.91619063345331431</v>
      </c>
      <c r="J5" s="61">
        <v>0.89078845501725867</v>
      </c>
      <c r="K5" s="61">
        <v>0.84993230408871634</v>
      </c>
      <c r="L5" s="61">
        <v>0.76787529949854361</v>
      </c>
      <c r="M5" s="61">
        <v>0.27569924281088626</v>
      </c>
      <c r="N5" s="61">
        <v>0.84693207769087508</v>
      </c>
    </row>
    <row r="6" spans="1:14" x14ac:dyDescent="0.3">
      <c r="A6" s="130" t="s">
        <v>21</v>
      </c>
      <c r="B6" s="61">
        <v>0.93683752146256938</v>
      </c>
      <c r="C6" s="61">
        <v>0.93834610778710037</v>
      </c>
      <c r="D6" s="61">
        <v>0.9218948141829445</v>
      </c>
      <c r="E6" s="61">
        <v>0.92940052715450938</v>
      </c>
      <c r="F6" s="61">
        <v>0.9172052712156693</v>
      </c>
      <c r="G6" s="61">
        <v>0.92180608589932422</v>
      </c>
      <c r="H6" s="61">
        <v>0.91926073025222932</v>
      </c>
      <c r="I6" s="61">
        <v>0.90006439372703118</v>
      </c>
      <c r="J6" s="61">
        <v>0.89634559408382619</v>
      </c>
      <c r="K6" s="61">
        <v>0.87233544474526847</v>
      </c>
      <c r="L6" s="61">
        <v>0.80620589978561763</v>
      </c>
      <c r="M6" s="61">
        <v>0.25610289342822462</v>
      </c>
      <c r="N6" s="61">
        <v>0.84834340515730955</v>
      </c>
    </row>
    <row r="7" spans="1:14" x14ac:dyDescent="0.3">
      <c r="A7" s="130" t="s">
        <v>20</v>
      </c>
      <c r="B7" s="61">
        <v>0.94644524849421829</v>
      </c>
      <c r="C7" s="61">
        <v>0.9358606589530245</v>
      </c>
      <c r="D7" s="61">
        <v>0.93773733634562184</v>
      </c>
      <c r="E7" s="61">
        <v>0.92851333676404546</v>
      </c>
      <c r="F7" s="61">
        <v>0.9099751022273731</v>
      </c>
      <c r="G7" s="61">
        <v>0.92753266446944505</v>
      </c>
      <c r="H7" s="61">
        <v>0.91418966975545968</v>
      </c>
      <c r="I7" s="61">
        <v>0.90061292711943219</v>
      </c>
      <c r="J7" s="61">
        <v>0.87608629540325822</v>
      </c>
      <c r="K7" s="61">
        <v>0.86658251161066768</v>
      </c>
      <c r="L7" s="61">
        <v>0.80041383934818999</v>
      </c>
      <c r="M7" s="61">
        <v>0.38749366804769181</v>
      </c>
      <c r="N7" s="61">
        <v>0.86187088817815871</v>
      </c>
    </row>
    <row r="8" spans="1:14" x14ac:dyDescent="0.3">
      <c r="A8" s="130" t="s">
        <v>19</v>
      </c>
      <c r="B8" s="61">
        <v>0.94421657231526324</v>
      </c>
      <c r="C8" s="61">
        <v>0.93999801919439729</v>
      </c>
      <c r="D8" s="61">
        <v>0.93460478740494446</v>
      </c>
      <c r="E8" s="61">
        <v>0.93930665634378607</v>
      </c>
      <c r="F8" s="61">
        <v>0.93088037351986619</v>
      </c>
      <c r="G8" s="61">
        <v>0.93640880411213279</v>
      </c>
      <c r="H8" s="61">
        <v>0.92824370932164935</v>
      </c>
      <c r="I8" s="61">
        <v>0.91759703240187396</v>
      </c>
      <c r="J8" s="61">
        <v>0.8991263425048025</v>
      </c>
      <c r="K8" s="61">
        <v>0.87561812009993867</v>
      </c>
      <c r="L8" s="61">
        <v>0.80407642349000596</v>
      </c>
      <c r="M8" s="61">
        <v>0.38815837782357676</v>
      </c>
      <c r="N8" s="61">
        <v>0.87148034547790998</v>
      </c>
    </row>
    <row r="9" spans="1:14" x14ac:dyDescent="0.3">
      <c r="A9" s="130" t="s">
        <v>18</v>
      </c>
      <c r="B9" s="61">
        <v>0.95636970479213812</v>
      </c>
      <c r="C9" s="61">
        <v>0.94506760312009597</v>
      </c>
      <c r="D9" s="61">
        <v>0.94368282634064793</v>
      </c>
      <c r="E9" s="61">
        <v>0.96623259025008035</v>
      </c>
      <c r="F9" s="61">
        <v>0.93481607827386093</v>
      </c>
      <c r="G9" s="61">
        <v>0.94231371683768139</v>
      </c>
      <c r="H9" s="61">
        <v>0.91459588312428064</v>
      </c>
      <c r="I9" s="61">
        <v>0.91939463425370327</v>
      </c>
      <c r="J9" s="61">
        <v>0.91347235753803302</v>
      </c>
      <c r="K9" s="61">
        <v>0.8928009449771227</v>
      </c>
      <c r="L9" s="61">
        <v>0.81216054813013505</v>
      </c>
      <c r="M9" s="61">
        <v>0.36478531598829678</v>
      </c>
      <c r="N9" s="61">
        <v>0.87686665941255992</v>
      </c>
    </row>
    <row r="10" spans="1:14" x14ac:dyDescent="0.3">
      <c r="A10" s="130" t="s">
        <v>17</v>
      </c>
      <c r="B10" s="61">
        <v>0.94938217860580132</v>
      </c>
      <c r="C10" s="61">
        <v>0.94836013443858491</v>
      </c>
      <c r="D10" s="61">
        <v>0.95069861130121858</v>
      </c>
      <c r="E10" s="61">
        <v>0.94487363044601003</v>
      </c>
      <c r="F10" s="61">
        <v>0.94221016875257257</v>
      </c>
      <c r="G10" s="61">
        <v>0.95958857290478694</v>
      </c>
      <c r="H10" s="61">
        <v>0.93165417162669362</v>
      </c>
      <c r="I10" s="61">
        <v>0.9239451304928028</v>
      </c>
      <c r="J10" s="61">
        <v>0.9229031287372983</v>
      </c>
      <c r="K10" s="61">
        <v>0.89178482520192059</v>
      </c>
      <c r="L10" s="61">
        <v>0.83705375316744435</v>
      </c>
      <c r="M10" s="61">
        <v>0.3520413676017628</v>
      </c>
      <c r="N10" s="61">
        <v>0.88168091576772345</v>
      </c>
    </row>
    <row r="11" spans="1:14" x14ac:dyDescent="0.3">
      <c r="A11" s="130" t="s">
        <v>16</v>
      </c>
      <c r="B11" s="61">
        <v>0.9629646089623165</v>
      </c>
      <c r="C11" s="61">
        <v>0.95828829309345098</v>
      </c>
      <c r="D11" s="61">
        <v>0.95679455322508522</v>
      </c>
      <c r="E11" s="61">
        <v>0.94275496128760505</v>
      </c>
      <c r="F11" s="61">
        <v>0.94208157639616141</v>
      </c>
      <c r="G11" s="61">
        <v>0.94083871016263732</v>
      </c>
      <c r="H11" s="61">
        <v>0.94308078170239928</v>
      </c>
      <c r="I11" s="61">
        <v>0.91767729565212119</v>
      </c>
      <c r="J11" s="61">
        <v>0.92030064586666038</v>
      </c>
      <c r="K11" s="61">
        <v>0.8896249630323988</v>
      </c>
      <c r="L11" s="61">
        <v>0.8264762517518579</v>
      </c>
      <c r="M11" s="61">
        <v>0.36176027561402968</v>
      </c>
      <c r="N11" s="61">
        <v>0.87939793295621771</v>
      </c>
    </row>
    <row r="12" spans="1:14" x14ac:dyDescent="0.3">
      <c r="A12" s="130" t="s">
        <v>15</v>
      </c>
      <c r="B12" s="61">
        <v>0.96065910734756443</v>
      </c>
      <c r="C12" s="61">
        <v>0.95656808926162251</v>
      </c>
      <c r="D12" s="61">
        <v>0.95733589214784409</v>
      </c>
      <c r="E12" s="61">
        <v>0.96806451732168552</v>
      </c>
      <c r="F12" s="61">
        <v>0.96610120687562484</v>
      </c>
      <c r="G12" s="61">
        <v>0.94357543183267323</v>
      </c>
      <c r="H12" s="61">
        <v>0.95001100906388891</v>
      </c>
      <c r="I12" s="61">
        <v>0.92899988144731904</v>
      </c>
      <c r="J12" s="61">
        <v>0.91260569808420733</v>
      </c>
      <c r="K12" s="61">
        <v>0.88769857253775364</v>
      </c>
      <c r="L12" s="61">
        <v>0.80875522818711421</v>
      </c>
      <c r="M12" s="61">
        <v>0.32398111112180655</v>
      </c>
      <c r="N12" s="61">
        <v>0.87972925056667883</v>
      </c>
    </row>
    <row r="13" spans="1:14" x14ac:dyDescent="0.3">
      <c r="A13" s="130" t="s">
        <v>14</v>
      </c>
      <c r="B13" s="61">
        <v>0.96444821069390374</v>
      </c>
      <c r="C13" s="61">
        <v>0.94598472418109436</v>
      </c>
      <c r="D13" s="61">
        <v>0.94333034577418773</v>
      </c>
      <c r="E13" s="61">
        <v>0.94033901324601388</v>
      </c>
      <c r="F13" s="61">
        <v>0.94086727180091689</v>
      </c>
      <c r="G13" s="61">
        <v>0.94225910915634348</v>
      </c>
      <c r="H13" s="61">
        <v>0.92637197085821477</v>
      </c>
      <c r="I13" s="61">
        <v>0.90354829653625224</v>
      </c>
      <c r="J13" s="61">
        <v>0.88193897005111588</v>
      </c>
      <c r="K13" s="61">
        <v>0.84174069443791699</v>
      </c>
      <c r="L13" s="61">
        <v>0.69859670189028933</v>
      </c>
      <c r="M13" s="61">
        <v>0.23148975925520848</v>
      </c>
      <c r="N13" s="61">
        <v>0.84762214692761939</v>
      </c>
    </row>
    <row r="15" spans="1:14" x14ac:dyDescent="0.3">
      <c r="A15" s="130" t="s">
        <v>283</v>
      </c>
      <c r="B15" s="61">
        <f t="shared" ref="B15:L15" si="0">AVERAGE(B5:B13)</f>
        <v>0.95008457467198026</v>
      </c>
      <c r="C15" s="61">
        <f t="shared" si="0"/>
        <v>0.94465018249004218</v>
      </c>
      <c r="D15" s="61">
        <f t="shared" si="0"/>
        <v>0.94073784159903207</v>
      </c>
      <c r="E15" s="61">
        <f t="shared" si="0"/>
        <v>0.9418785265661449</v>
      </c>
      <c r="F15" s="61">
        <f t="shared" si="0"/>
        <v>0.93480951782804134</v>
      </c>
      <c r="G15" s="61">
        <f t="shared" si="0"/>
        <v>0.93740545274051312</v>
      </c>
      <c r="H15" s="61">
        <f t="shared" si="0"/>
        <v>0.92639746145010493</v>
      </c>
      <c r="I15" s="61">
        <f t="shared" si="0"/>
        <v>0.91422558056487213</v>
      </c>
      <c r="J15" s="61">
        <f t="shared" si="0"/>
        <v>0.90150749858738466</v>
      </c>
      <c r="K15" s="61">
        <f t="shared" si="0"/>
        <v>0.87423537563685594</v>
      </c>
      <c r="L15" s="61">
        <f t="shared" si="0"/>
        <v>0.79573488280546645</v>
      </c>
      <c r="M15" s="61">
        <f>AVERAGE(M5:M13)</f>
        <v>0.32683466796572042</v>
      </c>
      <c r="N15" s="61">
        <f>AVERAGE(N5:N13)</f>
        <v>0.86599151357056148</v>
      </c>
    </row>
    <row r="17" spans="1:16" x14ac:dyDescent="0.3">
      <c r="A17" s="130" t="s">
        <v>284</v>
      </c>
    </row>
    <row r="18" spans="1:16" x14ac:dyDescent="0.3">
      <c r="A18" s="130" t="s">
        <v>285</v>
      </c>
      <c r="B18" s="61">
        <f t="shared" ref="B18:N18" si="1">MIN(B5:B12)</f>
        <v>0.92943801937404802</v>
      </c>
      <c r="C18" s="61">
        <f t="shared" si="1"/>
        <v>0.9333780123810077</v>
      </c>
      <c r="D18" s="61">
        <f t="shared" si="1"/>
        <v>0.92056140766879313</v>
      </c>
      <c r="E18" s="61">
        <f t="shared" si="1"/>
        <v>0.91742150628156716</v>
      </c>
      <c r="F18" s="61">
        <f t="shared" si="1"/>
        <v>0.9099751022273731</v>
      </c>
      <c r="G18" s="61">
        <f t="shared" si="1"/>
        <v>0.92180608589932422</v>
      </c>
      <c r="H18" s="61">
        <f t="shared" si="1"/>
        <v>0.91016922734612793</v>
      </c>
      <c r="I18" s="61">
        <f t="shared" si="1"/>
        <v>0.90006439372703118</v>
      </c>
      <c r="J18" s="61">
        <f t="shared" si="1"/>
        <v>0.87608629540325822</v>
      </c>
      <c r="K18" s="61">
        <f t="shared" si="1"/>
        <v>0.84993230408871634</v>
      </c>
      <c r="L18" s="61">
        <f t="shared" si="1"/>
        <v>0.76787529949854361</v>
      </c>
      <c r="M18" s="61">
        <f t="shared" si="1"/>
        <v>0.25610289342822462</v>
      </c>
      <c r="N18" s="61">
        <f t="shared" si="1"/>
        <v>0.84693207769087508</v>
      </c>
    </row>
    <row r="19" spans="1:16" x14ac:dyDescent="0.3">
      <c r="A19" s="130" t="s">
        <v>286</v>
      </c>
      <c r="B19" s="61">
        <f t="shared" ref="B19:N19" si="2">MAX(B5:B12)</f>
        <v>0.9629646089623165</v>
      </c>
      <c r="C19" s="61">
        <f t="shared" si="2"/>
        <v>0.95828829309345098</v>
      </c>
      <c r="D19" s="61">
        <f t="shared" si="2"/>
        <v>0.95733589214784409</v>
      </c>
      <c r="E19" s="61">
        <f t="shared" si="2"/>
        <v>0.96806451732168552</v>
      </c>
      <c r="F19" s="61">
        <f t="shared" si="2"/>
        <v>0.96610120687562484</v>
      </c>
      <c r="G19" s="61">
        <f t="shared" si="2"/>
        <v>0.95958857290478694</v>
      </c>
      <c r="H19" s="61">
        <f t="shared" si="2"/>
        <v>0.95001100906388891</v>
      </c>
      <c r="I19" s="61">
        <f t="shared" si="2"/>
        <v>0.92899988144731904</v>
      </c>
      <c r="J19" s="61">
        <f t="shared" si="2"/>
        <v>0.9229031287372983</v>
      </c>
      <c r="K19" s="61">
        <f t="shared" si="2"/>
        <v>0.8928009449771227</v>
      </c>
      <c r="L19" s="61">
        <f t="shared" si="2"/>
        <v>0.83705375316744435</v>
      </c>
      <c r="M19" s="61">
        <f t="shared" si="2"/>
        <v>0.38815837782357676</v>
      </c>
      <c r="N19" s="61">
        <f t="shared" si="2"/>
        <v>0.88168091576772345</v>
      </c>
    </row>
    <row r="20" spans="1:16" x14ac:dyDescent="0.3">
      <c r="A20" s="130" t="s">
        <v>287</v>
      </c>
      <c r="B20" s="61">
        <f t="shared" ref="B20:N20" si="3">AVERAGE(B5:B12)</f>
        <v>0.94828912016923994</v>
      </c>
      <c r="C20" s="61">
        <f t="shared" si="3"/>
        <v>0.94448336477866057</v>
      </c>
      <c r="D20" s="61">
        <f t="shared" si="3"/>
        <v>0.94041377857713759</v>
      </c>
      <c r="E20" s="61">
        <f t="shared" si="3"/>
        <v>0.94207096573116123</v>
      </c>
      <c r="F20" s="61">
        <f t="shared" si="3"/>
        <v>0.93405229858143179</v>
      </c>
      <c r="G20" s="61">
        <f t="shared" si="3"/>
        <v>0.9367987456885345</v>
      </c>
      <c r="H20" s="61">
        <f t="shared" si="3"/>
        <v>0.92640064777409104</v>
      </c>
      <c r="I20" s="61">
        <f t="shared" si="3"/>
        <v>0.91556024106844969</v>
      </c>
      <c r="J20" s="61">
        <f t="shared" si="3"/>
        <v>0.90395356465441812</v>
      </c>
      <c r="K20" s="61">
        <f t="shared" si="3"/>
        <v>0.8782972107867234</v>
      </c>
      <c r="L20" s="61">
        <f t="shared" si="3"/>
        <v>0.8078771554198636</v>
      </c>
      <c r="M20" s="61">
        <f t="shared" si="3"/>
        <v>0.33875278155453442</v>
      </c>
      <c r="N20" s="61">
        <f t="shared" si="3"/>
        <v>0.86828768440092918</v>
      </c>
    </row>
    <row r="22" spans="1:16" x14ac:dyDescent="0.3">
      <c r="A22" s="130" t="s">
        <v>288</v>
      </c>
      <c r="B22" s="61">
        <f t="shared" ref="B22:N22" si="4">+B13-B20</f>
        <v>1.6159090524663799E-2</v>
      </c>
      <c r="C22" s="61">
        <f t="shared" si="4"/>
        <v>1.5013594024337884E-3</v>
      </c>
      <c r="D22" s="61">
        <f t="shared" si="4"/>
        <v>2.916567197050135E-3</v>
      </c>
      <c r="E22" s="61">
        <f t="shared" si="4"/>
        <v>-1.7319524851473478E-3</v>
      </c>
      <c r="F22" s="61">
        <f t="shared" si="4"/>
        <v>6.8149732194850987E-3</v>
      </c>
      <c r="G22" s="61">
        <f t="shared" si="4"/>
        <v>5.4603634678089819E-3</v>
      </c>
      <c r="H22" s="61">
        <f t="shared" si="4"/>
        <v>-2.8676915876268971E-5</v>
      </c>
      <c r="I22" s="61">
        <f t="shared" si="4"/>
        <v>-1.2011944532197449E-2</v>
      </c>
      <c r="J22" s="61">
        <f t="shared" si="4"/>
        <v>-2.201459460330224E-2</v>
      </c>
      <c r="K22" s="61">
        <f t="shared" si="4"/>
        <v>-3.6556516348806412E-2</v>
      </c>
      <c r="L22" s="61">
        <f t="shared" si="4"/>
        <v>-0.10928045352957427</v>
      </c>
      <c r="M22" s="61">
        <f t="shared" si="4"/>
        <v>-0.10726302229932594</v>
      </c>
      <c r="N22" s="61">
        <f t="shared" si="4"/>
        <v>-2.0665537473309792E-2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041F-1058-4920-A25B-8DE6197683D4}">
  <dimension ref="A1:P32"/>
  <sheetViews>
    <sheetView workbookViewId="0">
      <selection activeCell="N22" sqref="N22"/>
    </sheetView>
  </sheetViews>
  <sheetFormatPr defaultRowHeight="14.4" x14ac:dyDescent="0.3"/>
  <cols>
    <col min="1" max="1" width="31.88671875" bestFit="1" customWidth="1"/>
    <col min="2" max="2" width="33.88671875" bestFit="1" customWidth="1"/>
    <col min="3" max="11" width="6.88671875" bestFit="1" customWidth="1"/>
    <col min="12" max="13" width="7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4" x14ac:dyDescent="0.3">
      <c r="A1" s="134" t="s">
        <v>265</v>
      </c>
      <c r="B1" t="s">
        <v>65</v>
      </c>
    </row>
    <row r="2" spans="1:14" x14ac:dyDescent="0.3">
      <c r="A2" s="134" t="s">
        <v>23</v>
      </c>
      <c r="B2" t="s">
        <v>44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1.3685087604134019E-2</v>
      </c>
      <c r="C5" s="61">
        <v>1.6277428743632083E-2</v>
      </c>
      <c r="D5" s="61">
        <v>1.6930300041663196E-2</v>
      </c>
      <c r="E5" s="61">
        <v>1.8583279350588015E-2</v>
      </c>
      <c r="F5" s="61">
        <v>2.1235139803176328E-2</v>
      </c>
      <c r="G5" s="61">
        <v>2.576366516799055E-2</v>
      </c>
      <c r="H5" s="61">
        <v>2.9711672058379487E-2</v>
      </c>
      <c r="I5" s="61">
        <v>3.7772108449167188E-2</v>
      </c>
      <c r="J5" s="61">
        <v>5.0144289490165965E-2</v>
      </c>
      <c r="K5" s="61">
        <v>8.7004583278356834E-2</v>
      </c>
      <c r="L5" s="61">
        <v>0.17432146252457631</v>
      </c>
      <c r="M5" s="61">
        <v>0.67010233067759328</v>
      </c>
      <c r="N5" s="61">
        <v>9.6663997688833381E-2</v>
      </c>
    </row>
    <row r="6" spans="1:14" x14ac:dyDescent="0.3">
      <c r="A6" s="130" t="s">
        <v>21</v>
      </c>
      <c r="B6" s="61">
        <v>1.3268714039300241E-2</v>
      </c>
      <c r="C6" s="61">
        <v>1.4035315579084736E-2</v>
      </c>
      <c r="D6" s="61">
        <v>1.908535002336666E-2</v>
      </c>
      <c r="E6" s="61">
        <v>1.847497670294922E-2</v>
      </c>
      <c r="F6" s="61">
        <v>2.076924955070493E-2</v>
      </c>
      <c r="G6" s="61">
        <v>2.5062725560275882E-2</v>
      </c>
      <c r="H6" s="61">
        <v>3.0852374452719031E-2</v>
      </c>
      <c r="I6" s="61">
        <v>3.6986905097263816E-2</v>
      </c>
      <c r="J6" s="61">
        <v>4.9555780468881462E-2</v>
      </c>
      <c r="K6" s="61">
        <v>7.6440285942018793E-2</v>
      </c>
      <c r="L6" s="61">
        <v>0.14783524934398992</v>
      </c>
      <c r="M6" s="61">
        <v>0.68780835697696119</v>
      </c>
      <c r="N6" s="61">
        <v>9.8078682556286795E-2</v>
      </c>
    </row>
    <row r="7" spans="1:14" x14ac:dyDescent="0.3">
      <c r="A7" s="130" t="s">
        <v>20</v>
      </c>
      <c r="B7" s="61">
        <v>1.4310396013971641E-2</v>
      </c>
      <c r="C7" s="61">
        <v>1.5858065582539261E-2</v>
      </c>
      <c r="D7" s="61">
        <v>1.7321306534562216E-2</v>
      </c>
      <c r="E7" s="61">
        <v>2.0831640105602171E-2</v>
      </c>
      <c r="F7" s="61">
        <v>2.2321135163172637E-2</v>
      </c>
      <c r="G7" s="61">
        <v>2.5914911727526375E-2</v>
      </c>
      <c r="H7" s="61">
        <v>3.2902668886572221E-2</v>
      </c>
      <c r="I7" s="61">
        <v>4.050778353281282E-2</v>
      </c>
      <c r="J7" s="61">
        <v>6.2709625230908381E-2</v>
      </c>
      <c r="K7" s="61">
        <v>8.5150483009401978E-2</v>
      </c>
      <c r="L7" s="61">
        <v>0.14706077978301096</v>
      </c>
      <c r="M7" s="61">
        <v>0.5614033842058207</v>
      </c>
      <c r="N7" s="61">
        <v>8.6286833235407534E-2</v>
      </c>
    </row>
    <row r="8" spans="1:14" x14ac:dyDescent="0.3">
      <c r="A8" s="130" t="s">
        <v>19</v>
      </c>
      <c r="B8" s="61">
        <v>1.4682752810861616E-2</v>
      </c>
      <c r="C8" s="61">
        <v>1.4853725741474161E-2</v>
      </c>
      <c r="D8" s="61">
        <v>1.6881529081849856E-2</v>
      </c>
      <c r="E8" s="61">
        <v>1.861135690240065E-2</v>
      </c>
      <c r="F8" s="61">
        <v>2.0039102546428447E-2</v>
      </c>
      <c r="G8" s="61">
        <v>2.4215226999938607E-2</v>
      </c>
      <c r="H8" s="61">
        <v>2.9783012317331093E-2</v>
      </c>
      <c r="I8" s="61">
        <v>3.7006372332188883E-2</v>
      </c>
      <c r="J8" s="61">
        <v>5.0225149217312054E-2</v>
      </c>
      <c r="K8" s="61">
        <v>7.2049476453266911E-2</v>
      </c>
      <c r="L8" s="61">
        <v>0.14360075673687603</v>
      </c>
      <c r="M8" s="61">
        <v>0.56816002218490302</v>
      </c>
      <c r="N8" s="61">
        <v>8.2598127982331793E-2</v>
      </c>
    </row>
    <row r="9" spans="1:14" x14ac:dyDescent="0.3">
      <c r="A9" s="130" t="s">
        <v>18</v>
      </c>
      <c r="B9" s="61">
        <v>1.3028787798770508E-2</v>
      </c>
      <c r="C9" s="61">
        <v>1.3841724545286099E-2</v>
      </c>
      <c r="D9" s="61">
        <v>1.4979238545753226E-2</v>
      </c>
      <c r="E9" s="61">
        <v>1.8665960804672751E-2</v>
      </c>
      <c r="F9" s="61">
        <v>2.0265974783336457E-2</v>
      </c>
      <c r="G9" s="61">
        <v>2.6141882603928503E-2</v>
      </c>
      <c r="H9" s="61">
        <v>2.7248760399428425E-2</v>
      </c>
      <c r="I9" s="61">
        <v>3.4034550833875077E-2</v>
      </c>
      <c r="J9" s="61">
        <v>4.7545274424658134E-2</v>
      </c>
      <c r="K9" s="61">
        <v>6.9851263715248579E-2</v>
      </c>
      <c r="L9" s="61">
        <v>0.14021328718367679</v>
      </c>
      <c r="M9" s="61">
        <v>0.5861636429467324</v>
      </c>
      <c r="N9" s="61">
        <v>8.3109027614659589E-2</v>
      </c>
    </row>
    <row r="10" spans="1:14" x14ac:dyDescent="0.3">
      <c r="A10" s="130" t="s">
        <v>17</v>
      </c>
      <c r="B10" s="61">
        <v>1.1474727757231146E-2</v>
      </c>
      <c r="C10" s="61">
        <v>1.3026029349915985E-2</v>
      </c>
      <c r="D10" s="61">
        <v>1.5190899474243532E-2</v>
      </c>
      <c r="E10" s="61">
        <v>1.6771055617864888E-2</v>
      </c>
      <c r="F10" s="61">
        <v>1.9440678445004057E-2</v>
      </c>
      <c r="G10" s="61">
        <v>2.4286020222341925E-2</v>
      </c>
      <c r="H10" s="61">
        <v>2.745802187180154E-2</v>
      </c>
      <c r="I10" s="61">
        <v>3.4568592559354877E-2</v>
      </c>
      <c r="J10" s="61">
        <v>4.3248460045467257E-2</v>
      </c>
      <c r="K10" s="61">
        <v>6.3255835076521702E-2</v>
      </c>
      <c r="L10" s="61">
        <v>0.13146296799308566</v>
      </c>
      <c r="M10" s="61">
        <v>0.60519932534757825</v>
      </c>
      <c r="N10" s="61">
        <v>8.1658776027918989E-2</v>
      </c>
    </row>
    <row r="11" spans="1:14" x14ac:dyDescent="0.3">
      <c r="A11" s="130" t="s">
        <v>16</v>
      </c>
      <c r="B11" s="61">
        <v>1.1214984712458177E-2</v>
      </c>
      <c r="C11" s="61">
        <v>1.2816651960991837E-2</v>
      </c>
      <c r="D11" s="61">
        <v>1.5442326515965891E-2</v>
      </c>
      <c r="E11" s="61">
        <v>1.7888835186015029E-2</v>
      </c>
      <c r="F11" s="61">
        <v>1.928831907086629E-2</v>
      </c>
      <c r="G11" s="61">
        <v>2.2662577377355015E-2</v>
      </c>
      <c r="H11" s="61">
        <v>2.7570755712604686E-2</v>
      </c>
      <c r="I11" s="61">
        <v>3.2611407617479694E-2</v>
      </c>
      <c r="J11" s="61">
        <v>4.0735956361275728E-2</v>
      </c>
      <c r="K11" s="61">
        <v>5.9663406717623296E-2</v>
      </c>
      <c r="L11" s="61">
        <v>0.13221112684061767</v>
      </c>
      <c r="M11" s="61">
        <v>0.60061120694495496</v>
      </c>
      <c r="N11" s="61">
        <v>8.3750185357595111E-2</v>
      </c>
    </row>
    <row r="12" spans="1:14" x14ac:dyDescent="0.3">
      <c r="A12" s="130" t="s">
        <v>15</v>
      </c>
      <c r="B12" s="61">
        <v>9.645424865999919E-3</v>
      </c>
      <c r="C12" s="61">
        <v>1.0987359168538347E-2</v>
      </c>
      <c r="D12" s="61">
        <v>1.2173889873136471E-2</v>
      </c>
      <c r="E12" s="61">
        <v>1.4842422691238621E-2</v>
      </c>
      <c r="F12" s="61">
        <v>1.722593211661886E-2</v>
      </c>
      <c r="G12" s="61">
        <v>2.1123359984359609E-2</v>
      </c>
      <c r="H12" s="61">
        <v>2.7349657713036237E-2</v>
      </c>
      <c r="I12" s="61">
        <v>3.6141512045651789E-2</v>
      </c>
      <c r="J12" s="61">
        <v>4.8942188790287444E-2</v>
      </c>
      <c r="K12" s="61">
        <v>7.205366716227371E-2</v>
      </c>
      <c r="L12" s="61">
        <v>0.15492224431116805</v>
      </c>
      <c r="M12" s="61">
        <v>0.63300996541190557</v>
      </c>
      <c r="N12" s="61">
        <v>8.8913765064957573E-2</v>
      </c>
    </row>
    <row r="15" spans="1:14" x14ac:dyDescent="0.3">
      <c r="A15" s="130" t="s">
        <v>283</v>
      </c>
      <c r="B15" s="61">
        <f>AVERAGE(B5:B12)</f>
        <v>1.2663859450340908E-2</v>
      </c>
      <c r="C15" s="61">
        <f t="shared" ref="C15:N15" si="0">AVERAGE(C5:C12)</f>
        <v>1.3962037583932814E-2</v>
      </c>
      <c r="D15" s="61">
        <f t="shared" si="0"/>
        <v>1.6000605011317628E-2</v>
      </c>
      <c r="E15" s="61">
        <f t="shared" si="0"/>
        <v>1.8083690920166418E-2</v>
      </c>
      <c r="F15" s="61">
        <f t="shared" si="0"/>
        <v>2.0073191434913498E-2</v>
      </c>
      <c r="G15" s="61">
        <f t="shared" si="0"/>
        <v>2.4396296205464556E-2</v>
      </c>
      <c r="H15" s="61">
        <f t="shared" si="0"/>
        <v>2.9109615426484093E-2</v>
      </c>
      <c r="I15" s="61">
        <f t="shared" si="0"/>
        <v>3.6203654058474269E-2</v>
      </c>
      <c r="J15" s="61">
        <f t="shared" si="0"/>
        <v>4.9138340503619558E-2</v>
      </c>
      <c r="K15" s="61">
        <f t="shared" si="0"/>
        <v>7.3183625169338976E-2</v>
      </c>
      <c r="L15" s="61">
        <f t="shared" si="0"/>
        <v>0.14645348433962516</v>
      </c>
      <c r="M15" s="61">
        <f t="shared" si="0"/>
        <v>0.61405727933705623</v>
      </c>
      <c r="N15" s="61">
        <f t="shared" si="0"/>
        <v>8.7632424440998863E-2</v>
      </c>
    </row>
    <row r="17" spans="1:16" x14ac:dyDescent="0.3">
      <c r="A17" s="130" t="s">
        <v>290</v>
      </c>
    </row>
    <row r="18" spans="1:16" x14ac:dyDescent="0.3">
      <c r="A18" s="130" t="s">
        <v>285</v>
      </c>
      <c r="B18" s="61">
        <f t="shared" ref="B18:N18" si="1">MIN(B5:B11)</f>
        <v>1.1214984712458177E-2</v>
      </c>
      <c r="C18" s="61">
        <f t="shared" si="1"/>
        <v>1.2816651960991837E-2</v>
      </c>
      <c r="D18" s="61">
        <f t="shared" si="1"/>
        <v>1.4979238545753226E-2</v>
      </c>
      <c r="E18" s="61">
        <f t="shared" si="1"/>
        <v>1.6771055617864888E-2</v>
      </c>
      <c r="F18" s="61">
        <f t="shared" si="1"/>
        <v>1.928831907086629E-2</v>
      </c>
      <c r="G18" s="61">
        <f t="shared" si="1"/>
        <v>2.2662577377355015E-2</v>
      </c>
      <c r="H18" s="61">
        <f t="shared" si="1"/>
        <v>2.7248760399428425E-2</v>
      </c>
      <c r="I18" s="61">
        <f t="shared" si="1"/>
        <v>3.2611407617479694E-2</v>
      </c>
      <c r="J18" s="61">
        <f t="shared" si="1"/>
        <v>4.0735956361275728E-2</v>
      </c>
      <c r="K18" s="61">
        <f t="shared" si="1"/>
        <v>5.9663406717623296E-2</v>
      </c>
      <c r="L18" s="61">
        <f t="shared" si="1"/>
        <v>0.13146296799308566</v>
      </c>
      <c r="M18" s="61">
        <f t="shared" si="1"/>
        <v>0.5614033842058207</v>
      </c>
      <c r="N18" s="61">
        <f t="shared" si="1"/>
        <v>8.1658776027918989E-2</v>
      </c>
    </row>
    <row r="19" spans="1:16" x14ac:dyDescent="0.3">
      <c r="A19" s="130" t="s">
        <v>286</v>
      </c>
      <c r="B19" s="61">
        <f t="shared" ref="B19:N19" si="2">MAX(B5:B11)</f>
        <v>1.4682752810861616E-2</v>
      </c>
      <c r="C19" s="61">
        <f t="shared" si="2"/>
        <v>1.6277428743632083E-2</v>
      </c>
      <c r="D19" s="61">
        <f t="shared" si="2"/>
        <v>1.908535002336666E-2</v>
      </c>
      <c r="E19" s="61">
        <f t="shared" si="2"/>
        <v>2.0831640105602171E-2</v>
      </c>
      <c r="F19" s="61">
        <f t="shared" si="2"/>
        <v>2.2321135163172637E-2</v>
      </c>
      <c r="G19" s="61">
        <f t="shared" si="2"/>
        <v>2.6141882603928503E-2</v>
      </c>
      <c r="H19" s="61">
        <f t="shared" si="2"/>
        <v>3.2902668886572221E-2</v>
      </c>
      <c r="I19" s="61">
        <f t="shared" si="2"/>
        <v>4.050778353281282E-2</v>
      </c>
      <c r="J19" s="61">
        <f t="shared" si="2"/>
        <v>6.2709625230908381E-2</v>
      </c>
      <c r="K19" s="61">
        <f t="shared" si="2"/>
        <v>8.7004583278356834E-2</v>
      </c>
      <c r="L19" s="61">
        <f t="shared" si="2"/>
        <v>0.17432146252457631</v>
      </c>
      <c r="M19" s="61">
        <f t="shared" si="2"/>
        <v>0.68780835697696119</v>
      </c>
      <c r="N19" s="61">
        <f t="shared" si="2"/>
        <v>9.8078682556286795E-2</v>
      </c>
    </row>
    <row r="20" spans="1:16" x14ac:dyDescent="0.3">
      <c r="A20" s="130" t="s">
        <v>287</v>
      </c>
      <c r="B20" s="61">
        <f t="shared" ref="B20:N20" si="3">AVERAGE(B5:B11)</f>
        <v>1.3095064390961048E-2</v>
      </c>
      <c r="C20" s="61">
        <f t="shared" si="3"/>
        <v>1.438699164327488E-2</v>
      </c>
      <c r="D20" s="61">
        <f t="shared" si="3"/>
        <v>1.6547278602486368E-2</v>
      </c>
      <c r="E20" s="61">
        <f t="shared" si="3"/>
        <v>1.8546729238584674E-2</v>
      </c>
      <c r="F20" s="61">
        <f t="shared" si="3"/>
        <v>2.0479942766098446E-2</v>
      </c>
      <c r="G20" s="61">
        <f t="shared" si="3"/>
        <v>2.4863858522765264E-2</v>
      </c>
      <c r="H20" s="61">
        <f t="shared" si="3"/>
        <v>2.9361037956976643E-2</v>
      </c>
      <c r="I20" s="61">
        <f t="shared" si="3"/>
        <v>3.6212531488877479E-2</v>
      </c>
      <c r="J20" s="61">
        <f t="shared" si="3"/>
        <v>4.9166362176952715E-2</v>
      </c>
      <c r="K20" s="61">
        <f t="shared" si="3"/>
        <v>7.3345047741776873E-2</v>
      </c>
      <c r="L20" s="61">
        <f t="shared" si="3"/>
        <v>0.1452436614865476</v>
      </c>
      <c r="M20" s="61">
        <f t="shared" si="3"/>
        <v>0.61134975275493486</v>
      </c>
      <c r="N20" s="61">
        <f t="shared" si="3"/>
        <v>8.7449375780433325E-2</v>
      </c>
    </row>
    <row r="22" spans="1:16" x14ac:dyDescent="0.3">
      <c r="A22" s="130" t="s">
        <v>291</v>
      </c>
      <c r="B22" s="61">
        <f>+B12-B20</f>
        <v>-3.4496395249611293E-3</v>
      </c>
      <c r="C22" s="61">
        <f t="shared" ref="C22:N22" si="4">+C12-C20</f>
        <v>-3.3996324747365327E-3</v>
      </c>
      <c r="D22" s="61">
        <f t="shared" si="4"/>
        <v>-4.3733887293498971E-3</v>
      </c>
      <c r="E22" s="61">
        <f t="shared" si="4"/>
        <v>-3.7043065473460531E-3</v>
      </c>
      <c r="F22" s="61">
        <f t="shared" si="4"/>
        <v>-3.2540106494795863E-3</v>
      </c>
      <c r="G22" s="61">
        <f t="shared" si="4"/>
        <v>-3.7404985384056552E-3</v>
      </c>
      <c r="H22" s="61">
        <f t="shared" si="4"/>
        <v>-2.0113802439404062E-3</v>
      </c>
      <c r="I22" s="61">
        <f t="shared" si="4"/>
        <v>-7.1019443225690815E-5</v>
      </c>
      <c r="J22" s="61">
        <f t="shared" si="4"/>
        <v>-2.2417338666527037E-4</v>
      </c>
      <c r="K22" s="61">
        <f t="shared" si="4"/>
        <v>-1.2913805795031624E-3</v>
      </c>
      <c r="L22" s="61">
        <f t="shared" si="4"/>
        <v>9.6785828246204464E-3</v>
      </c>
      <c r="M22" s="61">
        <f t="shared" si="4"/>
        <v>2.1660212656970712E-2</v>
      </c>
      <c r="N22" s="61">
        <f t="shared" si="4"/>
        <v>1.4643892845242479E-3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E0DD-8655-4587-9DF7-C63AE5612A12}">
  <dimension ref="A1:P32"/>
  <sheetViews>
    <sheetView workbookViewId="0">
      <selection activeCell="B5" sqref="B5"/>
    </sheetView>
  </sheetViews>
  <sheetFormatPr defaultRowHeight="14.4" x14ac:dyDescent="0.3"/>
  <cols>
    <col min="1" max="1" width="13.109375" bestFit="1" customWidth="1"/>
    <col min="2" max="2" width="33.88671875" bestFit="1" customWidth="1"/>
    <col min="3" max="13" width="6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6" x14ac:dyDescent="0.3">
      <c r="A1" s="134" t="s">
        <v>265</v>
      </c>
      <c r="B1" t="s">
        <v>82</v>
      </c>
    </row>
    <row r="2" spans="1:16" x14ac:dyDescent="0.3">
      <c r="A2" s="134" t="s">
        <v>23</v>
      </c>
      <c r="B2" t="s">
        <v>44</v>
      </c>
    </row>
    <row r="4" spans="1:16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6" x14ac:dyDescent="0.3">
      <c r="A5" s="130" t="s">
        <v>22</v>
      </c>
      <c r="B5" s="61">
        <v>6.4564283803992019E-3</v>
      </c>
      <c r="C5" s="61">
        <v>7.3521345386143794E-3</v>
      </c>
      <c r="D5" s="61">
        <v>7.1537044107892918E-3</v>
      </c>
      <c r="E5" s="61">
        <v>7.7594136802702192E-3</v>
      </c>
      <c r="F5" s="61">
        <v>9.2404888796064864E-3</v>
      </c>
      <c r="G5" s="61">
        <v>9.3863254856035288E-3</v>
      </c>
      <c r="H5" s="61">
        <v>9.6284263543938466E-3</v>
      </c>
      <c r="I5" s="61">
        <v>1.0180191002006405E-2</v>
      </c>
      <c r="J5" s="61">
        <v>1.0920817124410826E-2</v>
      </c>
      <c r="K5" s="61">
        <v>1.1757237359028883E-2</v>
      </c>
      <c r="L5" s="61">
        <v>1.2231811680459646E-2</v>
      </c>
      <c r="M5" s="61">
        <v>1.232006947174861E-2</v>
      </c>
      <c r="N5" s="61">
        <v>9.4667009623011344E-3</v>
      </c>
    </row>
    <row r="6" spans="1:16" x14ac:dyDescent="0.3">
      <c r="A6" s="130" t="s">
        <v>21</v>
      </c>
      <c r="B6" s="61">
        <v>8.3807098959309736E-3</v>
      </c>
      <c r="C6" s="61">
        <v>8.0981357643489706E-3</v>
      </c>
      <c r="D6" s="61">
        <v>9.0694367339170644E-3</v>
      </c>
      <c r="E6" s="61">
        <v>9.7576037226602807E-3</v>
      </c>
      <c r="F6" s="61">
        <v>1.0598973032917824E-2</v>
      </c>
      <c r="G6" s="61">
        <v>1.0326927376388214E-2</v>
      </c>
      <c r="H6" s="61">
        <v>1.1167382751238492E-2</v>
      </c>
      <c r="I6" s="61">
        <v>1.1821834719525481E-2</v>
      </c>
      <c r="J6" s="61">
        <v>1.2917447251610233E-2</v>
      </c>
      <c r="K6" s="61">
        <v>1.4286603186604555E-2</v>
      </c>
      <c r="L6" s="61">
        <v>1.3332461729896146E-2</v>
      </c>
      <c r="M6" s="61">
        <v>1.3950101209115611E-2</v>
      </c>
      <c r="N6" s="61">
        <v>1.1149003159187125E-2</v>
      </c>
    </row>
    <row r="7" spans="1:16" x14ac:dyDescent="0.3">
      <c r="A7" s="130" t="s">
        <v>20</v>
      </c>
      <c r="B7" s="61">
        <v>7.2959766944089765E-3</v>
      </c>
      <c r="C7" s="61">
        <v>7.3461776872126919E-3</v>
      </c>
      <c r="D7" s="61">
        <v>7.6030626454721608E-3</v>
      </c>
      <c r="E7" s="61">
        <v>8.7800115680555374E-3</v>
      </c>
      <c r="F7" s="61">
        <v>8.6354231616461979E-3</v>
      </c>
      <c r="G7" s="61">
        <v>9.634499471444671E-3</v>
      </c>
      <c r="H7" s="61">
        <v>1.0142800034034427E-2</v>
      </c>
      <c r="I7" s="61">
        <v>1.138317463520375E-2</v>
      </c>
      <c r="J7" s="61">
        <v>1.2933676561237511E-2</v>
      </c>
      <c r="K7" s="61">
        <v>1.2064267731049317E-2</v>
      </c>
      <c r="L7" s="61">
        <v>1.3089786866699491E-2</v>
      </c>
      <c r="M7" s="61">
        <v>1.452037346246818E-2</v>
      </c>
      <c r="N7" s="61">
        <v>1.0244855240257944E-2</v>
      </c>
    </row>
    <row r="8" spans="1:16" x14ac:dyDescent="0.3">
      <c r="A8" s="130" t="s">
        <v>19</v>
      </c>
      <c r="B8" s="61">
        <v>7.1115478633569183E-3</v>
      </c>
      <c r="C8" s="61">
        <v>7.7288089887996543E-3</v>
      </c>
      <c r="D8" s="61">
        <v>8.6742643356069859E-3</v>
      </c>
      <c r="E8" s="61">
        <v>8.5054410811625288E-3</v>
      </c>
      <c r="F8" s="61">
        <v>7.7809063546745195E-3</v>
      </c>
      <c r="G8" s="61">
        <v>8.4539466029578281E-3</v>
      </c>
      <c r="H8" s="61">
        <v>8.8600418924421904E-3</v>
      </c>
      <c r="I8" s="61">
        <v>9.7662023895855182E-3</v>
      </c>
      <c r="J8" s="61">
        <v>1.1757353440631529E-2</v>
      </c>
      <c r="K8" s="61">
        <v>1.2237290350546822E-2</v>
      </c>
      <c r="L8" s="61">
        <v>1.1813104761641491E-2</v>
      </c>
      <c r="M8" s="61">
        <v>1.2980167632545976E-2</v>
      </c>
      <c r="N8" s="61">
        <v>9.6133061287989111E-3</v>
      </c>
    </row>
    <row r="9" spans="1:16" x14ac:dyDescent="0.3">
      <c r="A9" s="130" t="s">
        <v>18</v>
      </c>
      <c r="B9" s="61">
        <v>6.5630538454042389E-3</v>
      </c>
      <c r="C9" s="61">
        <v>6.5793819497712534E-3</v>
      </c>
      <c r="D9" s="61">
        <v>6.8874637737646269E-3</v>
      </c>
      <c r="E9" s="61">
        <v>8.1951396136851675E-3</v>
      </c>
      <c r="F9" s="61">
        <v>8.1476468293517727E-3</v>
      </c>
      <c r="G9" s="61">
        <v>9.7141703385029803E-3</v>
      </c>
      <c r="H9" s="61">
        <v>9.7270261711064256E-3</v>
      </c>
      <c r="I9" s="61">
        <v>1.0459200582070113E-2</v>
      </c>
      <c r="J9" s="61">
        <v>1.0310839525796714E-2</v>
      </c>
      <c r="K9" s="61">
        <v>1.0425296312102613E-2</v>
      </c>
      <c r="L9" s="61">
        <v>1.0672138285994412E-2</v>
      </c>
      <c r="M9" s="61">
        <v>1.1024665659042391E-2</v>
      </c>
      <c r="N9" s="61">
        <v>9.0094504178940358E-3</v>
      </c>
    </row>
    <row r="10" spans="1:16" x14ac:dyDescent="0.3">
      <c r="A10" s="130" t="s">
        <v>17</v>
      </c>
      <c r="B10" s="61">
        <v>5.2049450843425554E-3</v>
      </c>
      <c r="C10" s="61">
        <v>6.3873434342658969E-3</v>
      </c>
      <c r="D10" s="61">
        <v>8.0859189314944849E-3</v>
      </c>
      <c r="E10" s="61">
        <v>7.4185842258113087E-3</v>
      </c>
      <c r="F10" s="61">
        <v>7.5243753144609059E-3</v>
      </c>
      <c r="G10" s="61">
        <v>8.6140642692987997E-3</v>
      </c>
      <c r="H10" s="61">
        <v>8.6091761037666772E-3</v>
      </c>
      <c r="I10" s="61">
        <v>8.7624140981502011E-3</v>
      </c>
      <c r="J10" s="61">
        <v>8.6388040724036091E-3</v>
      </c>
      <c r="K10" s="61">
        <v>9.1790080887167672E-3</v>
      </c>
      <c r="L10" s="61">
        <v>1.0438976244294252E-2</v>
      </c>
      <c r="M10" s="61">
        <v>1.0916975057303716E-2</v>
      </c>
      <c r="N10" s="61">
        <v>8.2766570076292512E-3</v>
      </c>
    </row>
    <row r="11" spans="1:16" x14ac:dyDescent="0.3">
      <c r="A11" s="130" t="s">
        <v>16</v>
      </c>
      <c r="B11" s="61">
        <v>5.4748108628059414E-3</v>
      </c>
      <c r="C11" s="61">
        <v>5.8785795370056432E-3</v>
      </c>
      <c r="D11" s="61">
        <v>6.5140063704118636E-3</v>
      </c>
      <c r="E11" s="61">
        <v>6.8274588292188444E-3</v>
      </c>
      <c r="F11" s="61">
        <v>6.9437623682975279E-3</v>
      </c>
      <c r="G11" s="61">
        <v>7.1264308992032947E-3</v>
      </c>
      <c r="H11" s="61">
        <v>8.4570965891532027E-3</v>
      </c>
      <c r="I11" s="61">
        <v>9.0380037088433635E-3</v>
      </c>
      <c r="J11" s="61">
        <v>8.9538255908786675E-3</v>
      </c>
      <c r="K11" s="61">
        <v>8.8061891923691907E-3</v>
      </c>
      <c r="L11" s="61">
        <v>9.2816411708919362E-3</v>
      </c>
      <c r="M11" s="61">
        <v>9.9021994651653667E-3</v>
      </c>
      <c r="N11" s="61">
        <v>7.7445388677697055E-3</v>
      </c>
    </row>
    <row r="15" spans="1:16" x14ac:dyDescent="0.3">
      <c r="A15" s="130" t="s">
        <v>283</v>
      </c>
      <c r="B15" s="61">
        <f>AVERAGE(B5:B11)</f>
        <v>6.6410675180926864E-3</v>
      </c>
      <c r="C15" s="61">
        <f t="shared" ref="C15:N15" si="0">AVERAGE(C5:C11)</f>
        <v>7.0529374142883558E-3</v>
      </c>
      <c r="D15" s="61">
        <f t="shared" si="0"/>
        <v>7.7125510287794968E-3</v>
      </c>
      <c r="E15" s="61">
        <f t="shared" si="0"/>
        <v>8.1776646744091269E-3</v>
      </c>
      <c r="F15" s="61">
        <f t="shared" si="0"/>
        <v>8.4102251344221769E-3</v>
      </c>
      <c r="G15" s="61">
        <f t="shared" si="0"/>
        <v>9.036623491914187E-3</v>
      </c>
      <c r="H15" s="61">
        <f t="shared" si="0"/>
        <v>9.5131356994478944E-3</v>
      </c>
      <c r="I15" s="61">
        <f t="shared" si="0"/>
        <v>1.0201574447912119E-2</v>
      </c>
      <c r="J15" s="61">
        <f t="shared" si="0"/>
        <v>1.0918966223852727E-2</v>
      </c>
      <c r="K15" s="61">
        <f t="shared" si="0"/>
        <v>1.1250841745774022E-2</v>
      </c>
      <c r="L15" s="61">
        <f t="shared" si="0"/>
        <v>1.155141724855391E-2</v>
      </c>
      <c r="M15" s="61">
        <f t="shared" si="0"/>
        <v>1.2230650279627121E-2</v>
      </c>
      <c r="N15" s="61">
        <f t="shared" si="0"/>
        <v>9.3577873976911589E-3</v>
      </c>
      <c r="P15" t="s">
        <v>296</v>
      </c>
    </row>
    <row r="17" spans="1:16" x14ac:dyDescent="0.3">
      <c r="A17" s="130" t="s">
        <v>292</v>
      </c>
    </row>
    <row r="18" spans="1:16" x14ac:dyDescent="0.3">
      <c r="A18" s="130" t="s">
        <v>285</v>
      </c>
      <c r="B18" s="61">
        <f>MIN(B5:B10)</f>
        <v>5.2049450843425554E-3</v>
      </c>
      <c r="C18" s="61">
        <f t="shared" ref="C18:N18" si="1">MIN(C5:C10)</f>
        <v>6.3873434342658969E-3</v>
      </c>
      <c r="D18" s="61">
        <f t="shared" si="1"/>
        <v>6.8874637737646269E-3</v>
      </c>
      <c r="E18" s="61">
        <f t="shared" si="1"/>
        <v>7.4185842258113087E-3</v>
      </c>
      <c r="F18" s="61">
        <f t="shared" si="1"/>
        <v>7.5243753144609059E-3</v>
      </c>
      <c r="G18" s="61">
        <f t="shared" si="1"/>
        <v>8.4539466029578281E-3</v>
      </c>
      <c r="H18" s="61">
        <f t="shared" si="1"/>
        <v>8.6091761037666772E-3</v>
      </c>
      <c r="I18" s="61">
        <f t="shared" si="1"/>
        <v>8.7624140981502011E-3</v>
      </c>
      <c r="J18" s="61">
        <f t="shared" si="1"/>
        <v>8.6388040724036091E-3</v>
      </c>
      <c r="K18" s="61">
        <f t="shared" si="1"/>
        <v>9.1790080887167672E-3</v>
      </c>
      <c r="L18" s="61">
        <f t="shared" si="1"/>
        <v>1.0438976244294252E-2</v>
      </c>
      <c r="M18" s="61">
        <f t="shared" si="1"/>
        <v>1.0916975057303716E-2</v>
      </c>
      <c r="N18" s="61">
        <f t="shared" si="1"/>
        <v>8.2766570076292512E-3</v>
      </c>
    </row>
    <row r="19" spans="1:16" x14ac:dyDescent="0.3">
      <c r="A19" s="130" t="s">
        <v>286</v>
      </c>
      <c r="B19" s="61">
        <f>MAX(B5:B10)</f>
        <v>8.3807098959309736E-3</v>
      </c>
      <c r="C19" s="61">
        <f t="shared" ref="C19:N19" si="2">MAX(C5:C10)</f>
        <v>8.0981357643489706E-3</v>
      </c>
      <c r="D19" s="61">
        <f t="shared" si="2"/>
        <v>9.0694367339170644E-3</v>
      </c>
      <c r="E19" s="61">
        <f t="shared" si="2"/>
        <v>9.7576037226602807E-3</v>
      </c>
      <c r="F19" s="61">
        <f t="shared" si="2"/>
        <v>1.0598973032917824E-2</v>
      </c>
      <c r="G19" s="61">
        <f t="shared" si="2"/>
        <v>1.0326927376388214E-2</v>
      </c>
      <c r="H19" s="61">
        <f t="shared" si="2"/>
        <v>1.1167382751238492E-2</v>
      </c>
      <c r="I19" s="61">
        <f t="shared" si="2"/>
        <v>1.1821834719525481E-2</v>
      </c>
      <c r="J19" s="61">
        <f t="shared" si="2"/>
        <v>1.2933676561237511E-2</v>
      </c>
      <c r="K19" s="61">
        <f t="shared" si="2"/>
        <v>1.4286603186604555E-2</v>
      </c>
      <c r="L19" s="61">
        <f t="shared" si="2"/>
        <v>1.3332461729896146E-2</v>
      </c>
      <c r="M19" s="61">
        <f t="shared" si="2"/>
        <v>1.452037346246818E-2</v>
      </c>
      <c r="N19" s="61">
        <f t="shared" si="2"/>
        <v>1.1149003159187125E-2</v>
      </c>
    </row>
    <row r="20" spans="1:16" x14ac:dyDescent="0.3">
      <c r="A20" s="130" t="s">
        <v>287</v>
      </c>
      <c r="B20" s="61">
        <f>AVERAGE(B5:B10)</f>
        <v>6.8354436273071438E-3</v>
      </c>
      <c r="C20" s="61">
        <f t="shared" ref="C20:N20" si="3">AVERAGE(C5:C10)</f>
        <v>7.2486637271688076E-3</v>
      </c>
      <c r="D20" s="61">
        <f t="shared" si="3"/>
        <v>7.9123084718407694E-3</v>
      </c>
      <c r="E20" s="61">
        <f t="shared" si="3"/>
        <v>8.4026989819408395E-3</v>
      </c>
      <c r="F20" s="61">
        <f t="shared" si="3"/>
        <v>8.654635595442951E-3</v>
      </c>
      <c r="G20" s="61">
        <f t="shared" si="3"/>
        <v>9.3549889240326697E-3</v>
      </c>
      <c r="H20" s="61">
        <f t="shared" si="3"/>
        <v>9.6891422178303436E-3</v>
      </c>
      <c r="I20" s="61">
        <f t="shared" si="3"/>
        <v>1.0395502904423577E-2</v>
      </c>
      <c r="J20" s="61">
        <f t="shared" si="3"/>
        <v>1.1246489662681736E-2</v>
      </c>
      <c r="K20" s="61">
        <f t="shared" si="3"/>
        <v>1.165828383800816E-2</v>
      </c>
      <c r="L20" s="61">
        <f t="shared" si="3"/>
        <v>1.1929713261497573E-2</v>
      </c>
      <c r="M20" s="61">
        <f t="shared" si="3"/>
        <v>1.2618725415370747E-2</v>
      </c>
      <c r="N20" s="61">
        <f t="shared" si="3"/>
        <v>9.6266621526780675E-3</v>
      </c>
    </row>
    <row r="22" spans="1:16" x14ac:dyDescent="0.3">
      <c r="A22" s="130" t="s">
        <v>293</v>
      </c>
      <c r="B22" s="61">
        <f>+B11-B20</f>
        <v>-1.3606327645012024E-3</v>
      </c>
      <c r="C22" s="61">
        <f t="shared" ref="C22:N22" si="4">+C11-C20</f>
        <v>-1.3700841901631644E-3</v>
      </c>
      <c r="D22" s="61">
        <f t="shared" si="4"/>
        <v>-1.3983021014289058E-3</v>
      </c>
      <c r="E22" s="61">
        <f t="shared" si="4"/>
        <v>-1.5752401527219951E-3</v>
      </c>
      <c r="F22" s="61">
        <f t="shared" si="4"/>
        <v>-1.710873227145423E-3</v>
      </c>
      <c r="G22" s="61">
        <f t="shared" si="4"/>
        <v>-2.2285580248293749E-3</v>
      </c>
      <c r="H22" s="61">
        <f t="shared" si="4"/>
        <v>-1.2320456286771409E-3</v>
      </c>
      <c r="I22" s="61">
        <f t="shared" si="4"/>
        <v>-1.3574991955802133E-3</v>
      </c>
      <c r="J22" s="61">
        <f t="shared" si="4"/>
        <v>-2.2926640718030685E-3</v>
      </c>
      <c r="K22" s="61">
        <f t="shared" si="4"/>
        <v>-2.8520946456389688E-3</v>
      </c>
      <c r="L22" s="61">
        <f t="shared" si="4"/>
        <v>-2.6480720906056372E-3</v>
      </c>
      <c r="M22" s="61">
        <f t="shared" si="4"/>
        <v>-2.7165259502053805E-3</v>
      </c>
      <c r="N22" s="61">
        <f t="shared" si="4"/>
        <v>-1.882123284908362E-3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7E29-4C6E-4A28-981F-8033CCF79878}">
  <dimension ref="A1:P32"/>
  <sheetViews>
    <sheetView workbookViewId="0">
      <selection activeCell="I29" sqref="I29"/>
    </sheetView>
  </sheetViews>
  <sheetFormatPr defaultRowHeight="14.4" x14ac:dyDescent="0.3"/>
  <cols>
    <col min="1" max="1" width="13.109375" bestFit="1" customWidth="1"/>
    <col min="2" max="2" width="33.109375" bestFit="1" customWidth="1"/>
    <col min="3" max="6" width="7.109375" bestFit="1" customWidth="1"/>
    <col min="7" max="7" width="8.109375" bestFit="1" customWidth="1"/>
    <col min="8" max="13" width="7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4" x14ac:dyDescent="0.3">
      <c r="A1" s="134" t="s">
        <v>265</v>
      </c>
      <c r="B1" t="s">
        <v>48</v>
      </c>
    </row>
    <row r="2" spans="1:14" x14ac:dyDescent="0.3">
      <c r="A2" s="134" t="s">
        <v>23</v>
      </c>
      <c r="B2" t="s">
        <v>45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0.58658544065716289</v>
      </c>
      <c r="C5" s="61">
        <v>0.67692930363720605</v>
      </c>
      <c r="D5" s="61">
        <v>0.54879122831608584</v>
      </c>
      <c r="E5" s="61">
        <v>0.57349310449878532</v>
      </c>
      <c r="F5" s="61">
        <v>0.5951354134203608</v>
      </c>
      <c r="G5" s="61">
        <v>0.66458465810334033</v>
      </c>
      <c r="H5" s="61">
        <v>0.66523871821433644</v>
      </c>
      <c r="I5" s="61">
        <v>0.67011539140097809</v>
      </c>
      <c r="J5" s="61">
        <v>0.6571913352551173</v>
      </c>
      <c r="K5" s="61">
        <v>0.63561777786001949</v>
      </c>
      <c r="L5" s="61">
        <v>0.61638615137364383</v>
      </c>
      <c r="M5" s="61">
        <v>0.22307255564037753</v>
      </c>
      <c r="N5" s="61">
        <v>0.5921555486044523</v>
      </c>
    </row>
    <row r="6" spans="1:14" x14ac:dyDescent="0.3">
      <c r="A6" s="130" t="s">
        <v>21</v>
      </c>
      <c r="B6" s="61">
        <v>0.66564483342947334</v>
      </c>
      <c r="C6" s="61">
        <v>0.63917190931171153</v>
      </c>
      <c r="D6" s="61">
        <v>0.70705537934666318</v>
      </c>
      <c r="E6" s="61">
        <v>0.63831684878958339</v>
      </c>
      <c r="F6" s="61">
        <v>0.6533633189413266</v>
      </c>
      <c r="G6" s="61">
        <v>0.64535871636318798</v>
      </c>
      <c r="H6" s="61">
        <v>0.62832321271072289</v>
      </c>
      <c r="I6" s="61">
        <v>0.61239408919861915</v>
      </c>
      <c r="J6" s="61">
        <v>0.64664034615657728</v>
      </c>
      <c r="K6" s="61">
        <v>0.63718056081978558</v>
      </c>
      <c r="L6" s="61">
        <v>0.57919945956193619</v>
      </c>
      <c r="M6" s="61">
        <v>0.23898774808537965</v>
      </c>
      <c r="N6" s="61">
        <v>0.60843390614524351</v>
      </c>
    </row>
    <row r="7" spans="1:14" x14ac:dyDescent="0.3">
      <c r="A7" s="130" t="s">
        <v>20</v>
      </c>
      <c r="B7" s="61">
        <v>0.63024057661470523</v>
      </c>
      <c r="C7" s="61">
        <v>0.649013812148313</v>
      </c>
      <c r="D7" s="61">
        <v>0.63009504618709755</v>
      </c>
      <c r="E7" s="61">
        <v>0.64122578522084106</v>
      </c>
      <c r="F7" s="61">
        <v>0.60114789490900877</v>
      </c>
      <c r="G7" s="61">
        <v>0.62156287007501343</v>
      </c>
      <c r="H7" s="61">
        <v>0.62109304753177463</v>
      </c>
      <c r="I7" s="61">
        <v>0.59681425501009655</v>
      </c>
      <c r="J7" s="61">
        <v>0.58979053409389526</v>
      </c>
      <c r="K7" s="61">
        <v>0.58291335608096562</v>
      </c>
      <c r="L7" s="61">
        <v>0.54315764792481847</v>
      </c>
      <c r="M7" s="61">
        <v>0.37791762214169594</v>
      </c>
      <c r="N7" s="61">
        <v>0.59068205464909862</v>
      </c>
    </row>
    <row r="8" spans="1:14" x14ac:dyDescent="0.3">
      <c r="A8" s="130" t="s">
        <v>19</v>
      </c>
      <c r="B8" s="61">
        <v>0.62394213988306835</v>
      </c>
      <c r="C8" s="61">
        <v>0.60013832410719914</v>
      </c>
      <c r="D8" s="61">
        <v>0.66294372498009968</v>
      </c>
      <c r="E8" s="61">
        <v>0.61504015533969936</v>
      </c>
      <c r="F8" s="61">
        <v>0.59943938091500781</v>
      </c>
      <c r="G8" s="61">
        <v>0.78864065712718867</v>
      </c>
      <c r="H8" s="61">
        <v>0.601682747353532</v>
      </c>
      <c r="I8" s="61">
        <v>0.59530195418425735</v>
      </c>
      <c r="J8" s="61">
        <v>0.60356200275381222</v>
      </c>
      <c r="K8" s="61">
        <v>0.57027408547915548</v>
      </c>
      <c r="L8" s="61">
        <v>0.54868325684854868</v>
      </c>
      <c r="M8" s="61">
        <v>0.29089543857817124</v>
      </c>
      <c r="N8" s="61">
        <v>0.5950499973969483</v>
      </c>
    </row>
    <row r="9" spans="1:14" x14ac:dyDescent="0.3">
      <c r="A9" s="130" t="s">
        <v>18</v>
      </c>
      <c r="B9" s="61">
        <v>0.65306101204317391</v>
      </c>
      <c r="C9" s="61">
        <v>0.65939301243624326</v>
      </c>
      <c r="D9" s="61">
        <v>0.65430064625454043</v>
      </c>
      <c r="E9" s="61">
        <v>0.69339396054223212</v>
      </c>
      <c r="F9" s="61">
        <v>0.6882629085958295</v>
      </c>
      <c r="G9" s="61">
        <v>0.69017734242231665</v>
      </c>
      <c r="H9" s="61">
        <v>0.66051463765087792</v>
      </c>
      <c r="I9" s="61">
        <v>0.71127721052633464</v>
      </c>
      <c r="J9" s="61">
        <v>0.75576583568913069</v>
      </c>
      <c r="K9" s="61">
        <v>0.66174756780157973</v>
      </c>
      <c r="L9" s="61">
        <v>0.58446183837199206</v>
      </c>
      <c r="M9" s="61">
        <v>0.37180779839638362</v>
      </c>
      <c r="N9" s="61">
        <v>0.64649410795742457</v>
      </c>
    </row>
    <row r="10" spans="1:14" x14ac:dyDescent="0.3">
      <c r="A10" s="130" t="s">
        <v>17</v>
      </c>
      <c r="B10" s="61">
        <v>0.68295578399028289</v>
      </c>
      <c r="C10" s="61">
        <v>0.70803026035378902</v>
      </c>
      <c r="D10" s="61">
        <v>0.69211997997768648</v>
      </c>
      <c r="E10" s="61">
        <v>0.70906541081355368</v>
      </c>
      <c r="F10" s="61">
        <v>0.70182415665182951</v>
      </c>
      <c r="G10" s="61">
        <v>0.68108949485680881</v>
      </c>
      <c r="H10" s="61">
        <v>0.68533813783785991</v>
      </c>
      <c r="I10" s="61">
        <v>0.77887061260447021</v>
      </c>
      <c r="J10" s="61">
        <v>0.67613210966496173</v>
      </c>
      <c r="K10" s="61">
        <v>0.63589448206713695</v>
      </c>
      <c r="L10" s="61">
        <v>0.67273149908342478</v>
      </c>
      <c r="M10" s="61">
        <v>0.33440076872359026</v>
      </c>
      <c r="N10" s="61">
        <v>0.66743291233011104</v>
      </c>
    </row>
    <row r="11" spans="1:14" x14ac:dyDescent="0.3">
      <c r="A11" s="130" t="s">
        <v>16</v>
      </c>
      <c r="B11" s="61">
        <v>0.74696675069688268</v>
      </c>
      <c r="C11" s="61">
        <v>0.76781704296450215</v>
      </c>
      <c r="D11" s="61">
        <v>0.77203936713995147</v>
      </c>
      <c r="E11" s="61">
        <v>0.73709054762329995</v>
      </c>
      <c r="F11" s="61">
        <v>0.69620923582147487</v>
      </c>
      <c r="G11" s="61">
        <v>0.72572934072031492</v>
      </c>
      <c r="H11" s="61">
        <v>0.69724990578290702</v>
      </c>
      <c r="I11" s="61">
        <v>0.68321738082974637</v>
      </c>
      <c r="J11" s="61">
        <v>0.67782036894895636</v>
      </c>
      <c r="K11" s="61">
        <v>0.60563998606195868</v>
      </c>
      <c r="L11" s="61">
        <v>0.6144535439453499</v>
      </c>
      <c r="M11" s="61">
        <v>0.34820750705860998</v>
      </c>
      <c r="N11" s="61">
        <v>0.67262270211635866</v>
      </c>
    </row>
    <row r="12" spans="1:14" x14ac:dyDescent="0.3">
      <c r="A12" s="130" t="s">
        <v>15</v>
      </c>
      <c r="B12" s="61">
        <v>0.7233740099811069</v>
      </c>
      <c r="C12" s="61">
        <v>0.76270327120188508</v>
      </c>
      <c r="D12" s="61">
        <v>0.74011097046893415</v>
      </c>
      <c r="E12" s="61">
        <v>0.73039260257493244</v>
      </c>
      <c r="F12" s="61">
        <v>0.69412255831368597</v>
      </c>
      <c r="G12" s="61">
        <v>1.1732083577487069</v>
      </c>
      <c r="H12" s="61">
        <v>0.67390460740519609</v>
      </c>
      <c r="I12" s="61">
        <v>0.67639650696246756</v>
      </c>
      <c r="J12" s="61">
        <v>0.76734194569632497</v>
      </c>
      <c r="K12" s="61">
        <v>0.68390794331973304</v>
      </c>
      <c r="L12" s="61">
        <v>0.59247283180062227</v>
      </c>
      <c r="M12" s="61">
        <v>0.33216126346524788</v>
      </c>
      <c r="N12" s="61">
        <v>0.69428390684676056</v>
      </c>
    </row>
    <row r="13" spans="1:14" x14ac:dyDescent="0.3">
      <c r="A13" s="130" t="s">
        <v>14</v>
      </c>
      <c r="B13" s="143">
        <v>1.2990514230033512</v>
      </c>
      <c r="C13" s="61">
        <v>0.75234231900118587</v>
      </c>
      <c r="D13" s="61">
        <v>0.72900362602213609</v>
      </c>
      <c r="E13" s="61">
        <v>0.73750332587436063</v>
      </c>
      <c r="F13" s="61">
        <v>0.71549640044671337</v>
      </c>
      <c r="G13" s="61">
        <v>1.2022039864208929</v>
      </c>
      <c r="H13" s="61">
        <v>0.70527551892188922</v>
      </c>
      <c r="I13" s="61">
        <v>0.68540403151522866</v>
      </c>
      <c r="J13" s="61">
        <v>0.66162161195815294</v>
      </c>
      <c r="K13" s="61">
        <v>0.60521518619260417</v>
      </c>
      <c r="L13" s="61">
        <v>0.50959543493228743</v>
      </c>
      <c r="M13" s="61">
        <v>0.21947754361782909</v>
      </c>
      <c r="N13" s="61">
        <v>0.69191781630813709</v>
      </c>
    </row>
    <row r="15" spans="1:14" x14ac:dyDescent="0.3">
      <c r="A15" s="130" t="s">
        <v>283</v>
      </c>
      <c r="B15" s="61">
        <f t="shared" ref="B15:M15" si="0">AVERAGE(B5:B13)</f>
        <v>0.73464688558880087</v>
      </c>
      <c r="C15" s="61">
        <f t="shared" si="0"/>
        <v>0.69061547279578173</v>
      </c>
      <c r="D15" s="61">
        <f t="shared" si="0"/>
        <v>0.68182888541035502</v>
      </c>
      <c r="E15" s="61">
        <f t="shared" si="0"/>
        <v>0.67505797125303202</v>
      </c>
      <c r="F15" s="61">
        <f t="shared" si="0"/>
        <v>0.66055569644613743</v>
      </c>
      <c r="G15" s="61">
        <f t="shared" si="0"/>
        <v>0.79917282487086339</v>
      </c>
      <c r="H15" s="61">
        <f t="shared" si="0"/>
        <v>0.6598467259343439</v>
      </c>
      <c r="I15" s="61">
        <f t="shared" si="0"/>
        <v>0.6677546035813553</v>
      </c>
      <c r="J15" s="61">
        <f t="shared" si="0"/>
        <v>0.67065178780188095</v>
      </c>
      <c r="K15" s="61">
        <f t="shared" si="0"/>
        <v>0.62426566063143751</v>
      </c>
      <c r="L15" s="61">
        <f t="shared" si="0"/>
        <v>0.58457129598251378</v>
      </c>
      <c r="M15" s="61">
        <f t="shared" si="0"/>
        <v>0.3041031384119206</v>
      </c>
      <c r="N15" s="61">
        <f>AVERAGE(N5:N13)</f>
        <v>0.63989699470605943</v>
      </c>
    </row>
    <row r="17" spans="1:16" x14ac:dyDescent="0.3">
      <c r="A17" s="130" t="s">
        <v>284</v>
      </c>
    </row>
    <row r="18" spans="1:16" x14ac:dyDescent="0.3">
      <c r="A18" s="130" t="s">
        <v>285</v>
      </c>
      <c r="B18" s="61">
        <f t="shared" ref="B18:N18" si="1">MIN(B5:B12)</f>
        <v>0.58658544065716289</v>
      </c>
      <c r="C18" s="61">
        <f t="shared" si="1"/>
        <v>0.60013832410719914</v>
      </c>
      <c r="D18" s="61">
        <f t="shared" si="1"/>
        <v>0.54879122831608584</v>
      </c>
      <c r="E18" s="61">
        <f t="shared" si="1"/>
        <v>0.57349310449878532</v>
      </c>
      <c r="F18" s="61">
        <f t="shared" si="1"/>
        <v>0.5951354134203608</v>
      </c>
      <c r="G18" s="61">
        <f t="shared" si="1"/>
        <v>0.62156287007501343</v>
      </c>
      <c r="H18" s="61">
        <f t="shared" si="1"/>
        <v>0.601682747353532</v>
      </c>
      <c r="I18" s="61">
        <f t="shared" si="1"/>
        <v>0.59530195418425735</v>
      </c>
      <c r="J18" s="61">
        <f t="shared" si="1"/>
        <v>0.58979053409389526</v>
      </c>
      <c r="K18" s="61">
        <f t="shared" si="1"/>
        <v>0.57027408547915548</v>
      </c>
      <c r="L18" s="61">
        <f t="shared" si="1"/>
        <v>0.54315764792481847</v>
      </c>
      <c r="M18" s="61">
        <f t="shared" si="1"/>
        <v>0.22307255564037753</v>
      </c>
      <c r="N18" s="61">
        <f t="shared" si="1"/>
        <v>0.59068205464909862</v>
      </c>
    </row>
    <row r="19" spans="1:16" x14ac:dyDescent="0.3">
      <c r="A19" s="130" t="s">
        <v>286</v>
      </c>
      <c r="B19" s="61">
        <f t="shared" ref="B19:N19" si="2">MAX(B5:B12)</f>
        <v>0.74696675069688268</v>
      </c>
      <c r="C19" s="61">
        <f t="shared" si="2"/>
        <v>0.76781704296450215</v>
      </c>
      <c r="D19" s="61">
        <f t="shared" si="2"/>
        <v>0.77203936713995147</v>
      </c>
      <c r="E19" s="61">
        <f t="shared" si="2"/>
        <v>0.73709054762329995</v>
      </c>
      <c r="F19" s="61">
        <f t="shared" si="2"/>
        <v>0.70182415665182951</v>
      </c>
      <c r="G19" s="61">
        <f t="shared" si="2"/>
        <v>1.1732083577487069</v>
      </c>
      <c r="H19" s="61">
        <f t="shared" si="2"/>
        <v>0.69724990578290702</v>
      </c>
      <c r="I19" s="61">
        <f t="shared" si="2"/>
        <v>0.77887061260447021</v>
      </c>
      <c r="J19" s="61">
        <f t="shared" si="2"/>
        <v>0.76734194569632497</v>
      </c>
      <c r="K19" s="61">
        <f t="shared" si="2"/>
        <v>0.68390794331973304</v>
      </c>
      <c r="L19" s="61">
        <f t="shared" si="2"/>
        <v>0.67273149908342478</v>
      </c>
      <c r="M19" s="61">
        <f t="shared" si="2"/>
        <v>0.37791762214169594</v>
      </c>
      <c r="N19" s="61">
        <f t="shared" si="2"/>
        <v>0.69428390684676056</v>
      </c>
    </row>
    <row r="20" spans="1:16" x14ac:dyDescent="0.3">
      <c r="A20" s="130" t="s">
        <v>287</v>
      </c>
      <c r="B20" s="61">
        <f t="shared" ref="B20:N20" si="3">AVERAGE(B5:B12)</f>
        <v>0.66409631841198213</v>
      </c>
      <c r="C20" s="61">
        <f t="shared" si="3"/>
        <v>0.68289961702010615</v>
      </c>
      <c r="D20" s="61">
        <f t="shared" si="3"/>
        <v>0.67593204283388242</v>
      </c>
      <c r="E20" s="61">
        <f t="shared" si="3"/>
        <v>0.66725230192536589</v>
      </c>
      <c r="F20" s="61">
        <f t="shared" si="3"/>
        <v>0.65368810844606551</v>
      </c>
      <c r="G20" s="61">
        <f t="shared" si="3"/>
        <v>0.74879392967710967</v>
      </c>
      <c r="H20" s="61">
        <f t="shared" si="3"/>
        <v>0.65416812681090075</v>
      </c>
      <c r="I20" s="61">
        <f t="shared" si="3"/>
        <v>0.66554842508962109</v>
      </c>
      <c r="J20" s="61">
        <f t="shared" si="3"/>
        <v>0.67178055978234696</v>
      </c>
      <c r="K20" s="61">
        <f t="shared" si="3"/>
        <v>0.62664696993629176</v>
      </c>
      <c r="L20" s="61">
        <f t="shared" si="3"/>
        <v>0.59394327861379204</v>
      </c>
      <c r="M20" s="61">
        <f t="shared" si="3"/>
        <v>0.31468133776118207</v>
      </c>
      <c r="N20" s="61">
        <f t="shared" si="3"/>
        <v>0.63339439200579972</v>
      </c>
    </row>
    <row r="22" spans="1:16" x14ac:dyDescent="0.3">
      <c r="A22" s="130" t="s">
        <v>288</v>
      </c>
      <c r="B22" s="61">
        <f t="shared" ref="B22:N22" si="4">+B13-B20</f>
        <v>0.63495510459136906</v>
      </c>
      <c r="C22" s="61">
        <f t="shared" si="4"/>
        <v>6.9442701981079713E-2</v>
      </c>
      <c r="D22" s="61">
        <f t="shared" si="4"/>
        <v>5.3071583188253668E-2</v>
      </c>
      <c r="E22" s="61">
        <f t="shared" si="4"/>
        <v>7.025102394899474E-2</v>
      </c>
      <c r="F22" s="61">
        <f t="shared" si="4"/>
        <v>6.1808292000647858E-2</v>
      </c>
      <c r="G22" s="61">
        <f t="shared" si="4"/>
        <v>0.45341005674378321</v>
      </c>
      <c r="H22" s="61">
        <f t="shared" si="4"/>
        <v>5.110739211098847E-2</v>
      </c>
      <c r="I22" s="61">
        <f t="shared" si="4"/>
        <v>1.9855606425607575E-2</v>
      </c>
      <c r="J22" s="61">
        <f t="shared" si="4"/>
        <v>-1.015894782419402E-2</v>
      </c>
      <c r="K22" s="61">
        <f t="shared" si="4"/>
        <v>-2.1431783743687594E-2</v>
      </c>
      <c r="L22" s="61">
        <f t="shared" si="4"/>
        <v>-8.4347843681504608E-2</v>
      </c>
      <c r="M22" s="61">
        <f t="shared" si="4"/>
        <v>-9.5203794143352977E-2</v>
      </c>
      <c r="N22" s="61">
        <f t="shared" si="4"/>
        <v>5.8523424302337368E-2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A46D-02C2-45D6-9012-763D7BB013DE}">
  <dimension ref="A1:P32"/>
  <sheetViews>
    <sheetView workbookViewId="0">
      <selection activeCell="A25" sqref="A25:N32"/>
    </sheetView>
  </sheetViews>
  <sheetFormatPr defaultRowHeight="14.4" x14ac:dyDescent="0.3"/>
  <cols>
    <col min="1" max="1" width="13.109375" bestFit="1" customWidth="1"/>
    <col min="2" max="2" width="33.88671875" bestFit="1" customWidth="1"/>
    <col min="3" max="11" width="6.109375" bestFit="1" customWidth="1"/>
    <col min="12" max="13" width="7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5" x14ac:dyDescent="0.3">
      <c r="A1" s="134" t="s">
        <v>265</v>
      </c>
      <c r="B1" t="s">
        <v>65</v>
      </c>
    </row>
    <row r="2" spans="1:15" x14ac:dyDescent="0.3">
      <c r="A2" s="134" t="s">
        <v>23</v>
      </c>
      <c r="B2" t="s">
        <v>45</v>
      </c>
    </row>
    <row r="4" spans="1:15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5" x14ac:dyDescent="0.3">
      <c r="A5" s="130" t="s">
        <v>22</v>
      </c>
      <c r="B5" s="61">
        <v>2.3421879115087998E-2</v>
      </c>
      <c r="C5" s="61">
        <v>2.9165927943114702E-2</v>
      </c>
      <c r="D5" s="61">
        <v>2.6530922381659435E-2</v>
      </c>
      <c r="E5" s="61">
        <v>2.8339743939475276E-2</v>
      </c>
      <c r="F5" s="61">
        <v>3.8361228510443532E-2</v>
      </c>
      <c r="G5" s="61">
        <v>3.6038738026485155E-2</v>
      </c>
      <c r="H5" s="61">
        <v>3.4253902456374982E-2</v>
      </c>
      <c r="I5" s="61">
        <v>3.7480760264588915E-2</v>
      </c>
      <c r="J5" s="61">
        <v>4.944845266333843E-2</v>
      </c>
      <c r="K5" s="61">
        <v>6.1153464159488469E-2</v>
      </c>
      <c r="L5" s="61">
        <v>0.15440303531321559</v>
      </c>
      <c r="M5" s="61">
        <v>0.461944703195035</v>
      </c>
      <c r="N5" s="61">
        <v>9.2195769777799932E-2</v>
      </c>
    </row>
    <row r="6" spans="1:15" x14ac:dyDescent="0.3">
      <c r="A6" s="130" t="s">
        <v>21</v>
      </c>
      <c r="B6" s="61">
        <v>2.8429966794412138E-2</v>
      </c>
      <c r="C6" s="61">
        <v>3.0820147974370448E-2</v>
      </c>
      <c r="D6" s="61">
        <v>3.3999353772838366E-2</v>
      </c>
      <c r="E6" s="61">
        <v>3.6298086726944984E-2</v>
      </c>
      <c r="F6" s="61">
        <v>3.6320730206337068E-2</v>
      </c>
      <c r="G6" s="61">
        <v>3.7325294909162358E-2</v>
      </c>
      <c r="H6" s="61">
        <v>4.4507639304542462E-2</v>
      </c>
      <c r="I6" s="61">
        <v>4.119190808224301E-2</v>
      </c>
      <c r="J6" s="61">
        <v>4.6970224414523781E-2</v>
      </c>
      <c r="K6" s="61">
        <v>5.977793058273035E-2</v>
      </c>
      <c r="L6" s="61">
        <v>0.10081334489828357</v>
      </c>
      <c r="M6" s="61">
        <v>0.41622339954917759</v>
      </c>
      <c r="N6" s="61">
        <v>7.4910946470657977E-2</v>
      </c>
    </row>
    <row r="7" spans="1:15" x14ac:dyDescent="0.3">
      <c r="A7" s="130" t="s">
        <v>20</v>
      </c>
      <c r="B7" s="61">
        <v>2.885335791443127E-2</v>
      </c>
      <c r="C7" s="61">
        <v>2.6836753806023718E-2</v>
      </c>
      <c r="D7" s="61">
        <v>3.0589425328804196E-2</v>
      </c>
      <c r="E7" s="61">
        <v>3.0310509676694537E-2</v>
      </c>
      <c r="F7" s="61">
        <v>3.1644208810940599E-2</v>
      </c>
      <c r="G7" s="61">
        <v>3.5850946648291158E-2</v>
      </c>
      <c r="H7" s="61">
        <v>3.5956410060524496E-2</v>
      </c>
      <c r="I7" s="61">
        <v>4.0472184159783271E-2</v>
      </c>
      <c r="J7" s="61">
        <v>4.8681451143139022E-2</v>
      </c>
      <c r="K7" s="61">
        <v>5.8300870762738058E-2</v>
      </c>
      <c r="L7" s="61">
        <v>8.4200249100410948E-2</v>
      </c>
      <c r="M7" s="61">
        <v>0.26754618114446044</v>
      </c>
      <c r="N7" s="61">
        <v>5.9871167470118808E-2</v>
      </c>
    </row>
    <row r="8" spans="1:15" x14ac:dyDescent="0.3">
      <c r="A8" s="130" t="s">
        <v>19</v>
      </c>
      <c r="B8" s="61">
        <v>3.7918875765227719E-2</v>
      </c>
      <c r="C8" s="61">
        <v>3.921960142593884E-2</v>
      </c>
      <c r="D8" s="61">
        <v>4.2770530620229251E-2</v>
      </c>
      <c r="E8" s="61">
        <v>3.9988594622565245E-2</v>
      </c>
      <c r="F8" s="61">
        <v>4.256838844782624E-2</v>
      </c>
      <c r="G8" s="61">
        <v>4.966816176364728E-2</v>
      </c>
      <c r="H8" s="61">
        <v>5.4804758473564252E-2</v>
      </c>
      <c r="I8" s="61">
        <v>5.8658923778672274E-2</v>
      </c>
      <c r="J8" s="61">
        <v>6.6955692329987576E-2</v>
      </c>
      <c r="K8" s="61">
        <v>7.8663916858816366E-2</v>
      </c>
      <c r="L8" s="61">
        <v>0.10274030523380616</v>
      </c>
      <c r="M8" s="61">
        <v>0.37663975423140167</v>
      </c>
      <c r="N8" s="61">
        <v>8.1668926624911167E-2</v>
      </c>
    </row>
    <row r="9" spans="1:15" x14ac:dyDescent="0.3">
      <c r="A9" s="130" t="s">
        <v>18</v>
      </c>
      <c r="B9" s="61">
        <v>3.0987142308147534E-2</v>
      </c>
      <c r="C9" s="61">
        <v>3.1859518455847946E-2</v>
      </c>
      <c r="D9" s="61">
        <v>3.3414156531046166E-2</v>
      </c>
      <c r="E9" s="61">
        <v>4.4245535650465649E-2</v>
      </c>
      <c r="F9" s="61">
        <v>4.6608188633525012E-2</v>
      </c>
      <c r="G9" s="61">
        <v>5.366759982044126E-2</v>
      </c>
      <c r="H9" s="61">
        <v>5.1750268289582457E-2</v>
      </c>
      <c r="I9" s="61">
        <v>6.0716305249215272E-2</v>
      </c>
      <c r="J9" s="61">
        <v>7.312312544805169E-2</v>
      </c>
      <c r="K9" s="61">
        <v>9.3321743667831247E-2</v>
      </c>
      <c r="L9" s="61">
        <v>0.11886253836116854</v>
      </c>
      <c r="M9" s="61">
        <v>0.32976748504644443</v>
      </c>
      <c r="N9" s="61">
        <v>8.1454126705399671E-2</v>
      </c>
    </row>
    <row r="10" spans="1:15" x14ac:dyDescent="0.3">
      <c r="A10" s="130" t="s">
        <v>17</v>
      </c>
      <c r="B10" s="61">
        <v>3.2133743344774514E-2</v>
      </c>
      <c r="C10" s="61">
        <v>3.8788165710620923E-2</v>
      </c>
      <c r="D10" s="61">
        <v>3.4216493899919175E-2</v>
      </c>
      <c r="E10" s="61">
        <v>3.7347917100342957E-2</v>
      </c>
      <c r="F10" s="61">
        <v>3.9082741159159912E-2</v>
      </c>
      <c r="G10" s="61">
        <v>4.1138398775463249E-2</v>
      </c>
      <c r="H10" s="61">
        <v>4.2526756154586273E-2</v>
      </c>
      <c r="I10" s="61">
        <v>6.0070806276239064E-2</v>
      </c>
      <c r="J10" s="61">
        <v>7.3504441946588728E-2</v>
      </c>
      <c r="K10" s="61">
        <v>8.3789732853475768E-2</v>
      </c>
      <c r="L10" s="61">
        <v>0.11768546011354425</v>
      </c>
      <c r="M10" s="61">
        <v>0.42220154433204748</v>
      </c>
      <c r="N10" s="61">
        <v>7.9583110666554199E-2</v>
      </c>
    </row>
    <row r="11" spans="1:15" x14ac:dyDescent="0.3">
      <c r="A11" s="130" t="s">
        <v>16</v>
      </c>
      <c r="B11" s="61">
        <v>3.4628494052881133E-2</v>
      </c>
      <c r="C11" s="61">
        <v>3.7704452319813987E-2</v>
      </c>
      <c r="D11" s="61">
        <v>4.0015511231094668E-2</v>
      </c>
      <c r="E11" s="61">
        <v>4.0178953453347661E-2</v>
      </c>
      <c r="F11" s="61">
        <v>4.2515240272611741E-2</v>
      </c>
      <c r="G11" s="61">
        <v>4.6958298983237161E-2</v>
      </c>
      <c r="H11" s="61">
        <v>4.8799486089749308E-2</v>
      </c>
      <c r="I11" s="61">
        <v>5.2148591262209061E-2</v>
      </c>
      <c r="J11" s="61">
        <v>5.9952857450067537E-2</v>
      </c>
      <c r="K11" s="61">
        <v>6.9609072247525647E-2</v>
      </c>
      <c r="L11" s="61">
        <v>0.12822159042214512</v>
      </c>
      <c r="M11" s="61">
        <v>0.39856503848592861</v>
      </c>
      <c r="N11" s="61">
        <v>8.2606748493221929E-2</v>
      </c>
    </row>
    <row r="12" spans="1:15" x14ac:dyDescent="0.3">
      <c r="A12" s="130" t="s">
        <v>15</v>
      </c>
      <c r="B12" s="61">
        <v>2.5597063139643501E-2</v>
      </c>
      <c r="C12" s="61">
        <v>2.8532867207954612E-2</v>
      </c>
      <c r="D12" s="61">
        <v>2.9402917455466429E-2</v>
      </c>
      <c r="E12" s="61">
        <v>3.6797696667363843E-2</v>
      </c>
      <c r="F12" s="61">
        <v>3.8660252909716843E-2</v>
      </c>
      <c r="G12" s="61">
        <v>7.2228229393362334E-2</v>
      </c>
      <c r="H12" s="61">
        <v>4.4223129305638001E-2</v>
      </c>
      <c r="I12" s="61">
        <v>5.0834539493378142E-2</v>
      </c>
      <c r="J12" s="61">
        <v>7.1210753354508688E-2</v>
      </c>
      <c r="K12" s="61">
        <v>7.567441609517947E-2</v>
      </c>
      <c r="L12" s="61">
        <v>0.14271183287551573</v>
      </c>
      <c r="M12" s="61">
        <v>0.39388952220111856</v>
      </c>
      <c r="N12" s="61">
        <v>8.6267405758774396E-2</v>
      </c>
      <c r="O12" t="s">
        <v>289</v>
      </c>
    </row>
    <row r="15" spans="1:15" x14ac:dyDescent="0.3">
      <c r="A15" s="130" t="s">
        <v>283</v>
      </c>
      <c r="B15" s="61">
        <f>AVERAGE(B5:B12)</f>
        <v>3.0246315304325724E-2</v>
      </c>
      <c r="C15" s="61">
        <f t="shared" ref="C15:N15" si="0">AVERAGE(C5:C12)</f>
        <v>3.2865929355460642E-2</v>
      </c>
      <c r="D15" s="61">
        <f t="shared" si="0"/>
        <v>3.3867413902632211E-2</v>
      </c>
      <c r="E15" s="61">
        <f t="shared" si="0"/>
        <v>3.6688379729650021E-2</v>
      </c>
      <c r="F15" s="61">
        <f t="shared" si="0"/>
        <v>3.9470122368820117E-2</v>
      </c>
      <c r="G15" s="61">
        <f t="shared" si="0"/>
        <v>4.6609458540011243E-2</v>
      </c>
      <c r="H15" s="61">
        <f t="shared" si="0"/>
        <v>4.4602793766820283E-2</v>
      </c>
      <c r="I15" s="61">
        <f t="shared" si="0"/>
        <v>5.019675232079112E-2</v>
      </c>
      <c r="J15" s="61">
        <f t="shared" si="0"/>
        <v>6.1230874843775679E-2</v>
      </c>
      <c r="K15" s="61">
        <f t="shared" si="0"/>
        <v>7.2536393403473162E-2</v>
      </c>
      <c r="L15" s="61">
        <f t="shared" si="0"/>
        <v>0.11870479453976124</v>
      </c>
      <c r="M15" s="61">
        <f t="shared" si="0"/>
        <v>0.38334720352320173</v>
      </c>
      <c r="N15" s="61">
        <f t="shared" si="0"/>
        <v>7.9819775245929758E-2</v>
      </c>
    </row>
    <row r="17" spans="1:16" x14ac:dyDescent="0.3">
      <c r="A17" s="130" t="s">
        <v>290</v>
      </c>
    </row>
    <row r="18" spans="1:16" x14ac:dyDescent="0.3">
      <c r="A18" s="130" t="s">
        <v>285</v>
      </c>
      <c r="B18" s="61">
        <f t="shared" ref="B18:N18" si="1">MIN(B5:B11)</f>
        <v>2.3421879115087998E-2</v>
      </c>
      <c r="C18" s="61">
        <f t="shared" si="1"/>
        <v>2.6836753806023718E-2</v>
      </c>
      <c r="D18" s="61">
        <f t="shared" si="1"/>
        <v>2.6530922381659435E-2</v>
      </c>
      <c r="E18" s="61">
        <f t="shared" si="1"/>
        <v>2.8339743939475276E-2</v>
      </c>
      <c r="F18" s="61">
        <f t="shared" si="1"/>
        <v>3.1644208810940599E-2</v>
      </c>
      <c r="G18" s="61">
        <f t="shared" si="1"/>
        <v>3.5850946648291158E-2</v>
      </c>
      <c r="H18" s="61">
        <f t="shared" si="1"/>
        <v>3.4253902456374982E-2</v>
      </c>
      <c r="I18" s="61">
        <f t="shared" si="1"/>
        <v>3.7480760264588915E-2</v>
      </c>
      <c r="J18" s="61">
        <f t="shared" si="1"/>
        <v>4.6970224414523781E-2</v>
      </c>
      <c r="K18" s="61">
        <f t="shared" si="1"/>
        <v>5.8300870762738058E-2</v>
      </c>
      <c r="L18" s="61">
        <f t="shared" si="1"/>
        <v>8.4200249100410948E-2</v>
      </c>
      <c r="M18" s="61">
        <f t="shared" si="1"/>
        <v>0.26754618114446044</v>
      </c>
      <c r="N18" s="61">
        <f t="shared" si="1"/>
        <v>5.9871167470118808E-2</v>
      </c>
    </row>
    <row r="19" spans="1:16" x14ac:dyDescent="0.3">
      <c r="A19" s="130" t="s">
        <v>286</v>
      </c>
      <c r="B19" s="61">
        <f t="shared" ref="B19:N19" si="2">MAX(B5:B11)</f>
        <v>3.7918875765227719E-2</v>
      </c>
      <c r="C19" s="61">
        <f t="shared" si="2"/>
        <v>3.921960142593884E-2</v>
      </c>
      <c r="D19" s="61">
        <f t="shared" si="2"/>
        <v>4.2770530620229251E-2</v>
      </c>
      <c r="E19" s="61">
        <f t="shared" si="2"/>
        <v>4.4245535650465649E-2</v>
      </c>
      <c r="F19" s="61">
        <f t="shared" si="2"/>
        <v>4.6608188633525012E-2</v>
      </c>
      <c r="G19" s="61">
        <f t="shared" si="2"/>
        <v>5.366759982044126E-2</v>
      </c>
      <c r="H19" s="61">
        <f t="shared" si="2"/>
        <v>5.4804758473564252E-2</v>
      </c>
      <c r="I19" s="61">
        <f t="shared" si="2"/>
        <v>6.0716305249215272E-2</v>
      </c>
      <c r="J19" s="61">
        <f t="shared" si="2"/>
        <v>7.3504441946588728E-2</v>
      </c>
      <c r="K19" s="61">
        <f t="shared" si="2"/>
        <v>9.3321743667831247E-2</v>
      </c>
      <c r="L19" s="61">
        <f t="shared" si="2"/>
        <v>0.15440303531321559</v>
      </c>
      <c r="M19" s="61">
        <f t="shared" si="2"/>
        <v>0.461944703195035</v>
      </c>
      <c r="N19" s="61">
        <f t="shared" si="2"/>
        <v>9.2195769777799932E-2</v>
      </c>
    </row>
    <row r="20" spans="1:16" x14ac:dyDescent="0.3">
      <c r="A20" s="130" t="s">
        <v>287</v>
      </c>
      <c r="B20" s="61">
        <f t="shared" ref="B20:N20" si="3">AVERAGE(B5:B11)</f>
        <v>3.0910494184994614E-2</v>
      </c>
      <c r="C20" s="61">
        <f t="shared" si="3"/>
        <v>3.3484938233675793E-2</v>
      </c>
      <c r="D20" s="61">
        <f t="shared" si="3"/>
        <v>3.450519910937018E-2</v>
      </c>
      <c r="E20" s="61">
        <f t="shared" si="3"/>
        <v>3.6672763024262332E-2</v>
      </c>
      <c r="F20" s="61">
        <f t="shared" si="3"/>
        <v>3.9585818005834869E-2</v>
      </c>
      <c r="G20" s="61">
        <f t="shared" si="3"/>
        <v>4.2949634132389662E-2</v>
      </c>
      <c r="H20" s="61">
        <f t="shared" si="3"/>
        <v>4.4657031546989183E-2</v>
      </c>
      <c r="I20" s="61">
        <f t="shared" si="3"/>
        <v>5.0105639867564403E-2</v>
      </c>
      <c r="J20" s="61">
        <f t="shared" si="3"/>
        <v>5.9805177913670966E-2</v>
      </c>
      <c r="K20" s="61">
        <f t="shared" si="3"/>
        <v>7.2088104447515122E-2</v>
      </c>
      <c r="L20" s="61">
        <f t="shared" si="3"/>
        <v>0.11527521763465345</v>
      </c>
      <c r="M20" s="61">
        <f t="shared" si="3"/>
        <v>0.38184115799778506</v>
      </c>
      <c r="N20" s="61">
        <f t="shared" si="3"/>
        <v>7.8898685172666252E-2</v>
      </c>
    </row>
    <row r="22" spans="1:16" x14ac:dyDescent="0.3">
      <c r="A22" s="130" t="s">
        <v>291</v>
      </c>
      <c r="B22" s="61">
        <f>+B12-B20</f>
        <v>-5.3134310453511122E-3</v>
      </c>
      <c r="C22" s="61">
        <f t="shared" ref="C22:N22" si="4">+C12-C20</f>
        <v>-4.952071025721181E-3</v>
      </c>
      <c r="D22" s="61">
        <f t="shared" si="4"/>
        <v>-5.1022816539037508E-3</v>
      </c>
      <c r="E22" s="61">
        <f t="shared" si="4"/>
        <v>1.2493364310151023E-4</v>
      </c>
      <c r="F22" s="61">
        <f t="shared" si="4"/>
        <v>-9.2556509611802645E-4</v>
      </c>
      <c r="G22" s="61">
        <f t="shared" si="4"/>
        <v>2.9278595260972672E-2</v>
      </c>
      <c r="H22" s="61">
        <f t="shared" si="4"/>
        <v>-4.3390224135118199E-4</v>
      </c>
      <c r="I22" s="61">
        <f t="shared" si="4"/>
        <v>7.2889962581373924E-4</v>
      </c>
      <c r="J22" s="61">
        <f t="shared" si="4"/>
        <v>1.1405575440837722E-2</v>
      </c>
      <c r="K22" s="61">
        <f t="shared" si="4"/>
        <v>3.5863116476643475E-3</v>
      </c>
      <c r="L22" s="61">
        <f t="shared" si="4"/>
        <v>2.7436615240862272E-2</v>
      </c>
      <c r="M22" s="61">
        <f t="shared" si="4"/>
        <v>1.2048364203333495E-2</v>
      </c>
      <c r="N22" s="61">
        <f t="shared" si="4"/>
        <v>7.3687205861081434E-3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B0BD-5891-452D-8265-FCA0959AF40A}">
  <dimension ref="A1:P32"/>
  <sheetViews>
    <sheetView topLeftCell="A13" workbookViewId="0">
      <selection activeCell="A25" sqref="A25:N32"/>
    </sheetView>
  </sheetViews>
  <sheetFormatPr defaultRowHeight="14.4" x14ac:dyDescent="0.3"/>
  <cols>
    <col min="1" max="1" width="13.109375" bestFit="1" customWidth="1"/>
    <col min="2" max="2" width="33.88671875" bestFit="1" customWidth="1"/>
    <col min="3" max="13" width="6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6" x14ac:dyDescent="0.3">
      <c r="A1" s="134" t="s">
        <v>265</v>
      </c>
      <c r="B1" t="s">
        <v>82</v>
      </c>
    </row>
    <row r="2" spans="1:16" x14ac:dyDescent="0.3">
      <c r="A2" s="134" t="s">
        <v>23</v>
      </c>
      <c r="B2" t="s">
        <v>45</v>
      </c>
    </row>
    <row r="4" spans="1:16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6" x14ac:dyDescent="0.3">
      <c r="A5" s="130" t="s">
        <v>22</v>
      </c>
      <c r="B5" s="61">
        <v>1.374279627132733E-2</v>
      </c>
      <c r="C5" s="61">
        <v>1.5640921278361648E-2</v>
      </c>
      <c r="D5" s="61">
        <v>1.4201695972997419E-2</v>
      </c>
      <c r="E5" s="61">
        <v>1.4676809268826979E-2</v>
      </c>
      <c r="F5" s="61">
        <v>1.9806774202621068E-2</v>
      </c>
      <c r="G5" s="61">
        <v>1.8644204304599211E-2</v>
      </c>
      <c r="H5" s="61">
        <v>1.9749543665417948E-2</v>
      </c>
      <c r="I5" s="61">
        <v>2.1320848739958931E-2</v>
      </c>
      <c r="J5" s="61">
        <v>2.5381008763149471E-2</v>
      </c>
      <c r="K5" s="61">
        <v>2.4344562593023849E-2</v>
      </c>
      <c r="L5" s="61">
        <v>2.5194526938408526E-2</v>
      </c>
      <c r="M5" s="61">
        <v>2.5564909719804071E-2</v>
      </c>
      <c r="N5" s="61">
        <v>2.0750322157427566E-2</v>
      </c>
    </row>
    <row r="6" spans="1:16" x14ac:dyDescent="0.3">
      <c r="A6" s="130" t="s">
        <v>21</v>
      </c>
      <c r="B6" s="61">
        <v>1.669447195227166E-2</v>
      </c>
      <c r="C6" s="61">
        <v>1.7491252699297872E-2</v>
      </c>
      <c r="D6" s="61">
        <v>1.9765683605073064E-2</v>
      </c>
      <c r="E6" s="61">
        <v>1.9645392682824246E-2</v>
      </c>
      <c r="F6" s="61">
        <v>2.0155154181996267E-2</v>
      </c>
      <c r="G6" s="61">
        <v>1.9985886371749327E-2</v>
      </c>
      <c r="H6" s="61">
        <v>2.0146445682239361E-2</v>
      </c>
      <c r="I6" s="61">
        <v>1.9547538284206929E-2</v>
      </c>
      <c r="J6" s="61">
        <v>2.0875866085753286E-2</v>
      </c>
      <c r="K6" s="61">
        <v>2.1872591970370062E-2</v>
      </c>
      <c r="L6" s="61">
        <v>2.1783581722118726E-2</v>
      </c>
      <c r="M6" s="61">
        <v>2.37584102000282E-2</v>
      </c>
      <c r="N6" s="61">
        <v>2.0155141262418998E-2</v>
      </c>
    </row>
    <row r="7" spans="1:16" x14ac:dyDescent="0.3">
      <c r="A7" s="130" t="s">
        <v>20</v>
      </c>
      <c r="B7" s="61">
        <v>2.6900590924639083E-2</v>
      </c>
      <c r="C7" s="61">
        <v>2.5700970253388768E-2</v>
      </c>
      <c r="D7" s="61">
        <v>2.7275087327122326E-2</v>
      </c>
      <c r="E7" s="61">
        <v>2.6368226163494501E-2</v>
      </c>
      <c r="F7" s="61">
        <v>2.7713029541521165E-2</v>
      </c>
      <c r="G7" s="61">
        <v>2.9553709202160956E-2</v>
      </c>
      <c r="H7" s="61">
        <v>2.9491149568110428E-2</v>
      </c>
      <c r="I7" s="61">
        <v>3.3470375600559273E-2</v>
      </c>
      <c r="J7" s="61">
        <v>3.3269548009972547E-2</v>
      </c>
      <c r="K7" s="61">
        <v>3.3987763382955699E-2</v>
      </c>
      <c r="L7" s="61">
        <v>3.5764734737431955E-2</v>
      </c>
      <c r="M7" s="61">
        <v>3.6848475583890081E-2</v>
      </c>
      <c r="N7" s="61">
        <v>3.0525270051568527E-2</v>
      </c>
    </row>
    <row r="8" spans="1:16" x14ac:dyDescent="0.3">
      <c r="A8" s="130" t="s">
        <v>19</v>
      </c>
      <c r="B8" s="61">
        <v>2.3600839574449802E-2</v>
      </c>
      <c r="C8" s="61">
        <v>2.4280271911261073E-2</v>
      </c>
      <c r="D8" s="61">
        <v>2.3643167887203075E-2</v>
      </c>
      <c r="E8" s="61">
        <v>2.4245144316463272E-2</v>
      </c>
      <c r="F8" s="61">
        <v>2.4458395736218618E-2</v>
      </c>
      <c r="G8" s="61">
        <v>2.557285423916927E-2</v>
      </c>
      <c r="H8" s="61">
        <v>2.6394856528458899E-2</v>
      </c>
      <c r="I8" s="61">
        <v>3.0684290263515757E-2</v>
      </c>
      <c r="J8" s="61">
        <v>2.8585342667257058E-2</v>
      </c>
      <c r="K8" s="61">
        <v>2.8359996251497967E-2</v>
      </c>
      <c r="L8" s="61">
        <v>2.9368205556671925E-2</v>
      </c>
      <c r="M8" s="61">
        <v>3.102065141456042E-2</v>
      </c>
      <c r="N8" s="61">
        <v>2.6662805672487234E-2</v>
      </c>
    </row>
    <row r="9" spans="1:16" x14ac:dyDescent="0.3">
      <c r="A9" s="130" t="s">
        <v>18</v>
      </c>
      <c r="B9" s="61">
        <v>2.3849823784191416E-2</v>
      </c>
      <c r="C9" s="61">
        <v>2.290217437595201E-2</v>
      </c>
      <c r="D9" s="61">
        <v>2.2746646786581108E-2</v>
      </c>
      <c r="E9" s="61">
        <v>2.6490782777968319E-2</v>
      </c>
      <c r="F9" s="61">
        <v>2.7595432836218098E-2</v>
      </c>
      <c r="G9" s="61">
        <v>2.7906984935885708E-2</v>
      </c>
      <c r="H9" s="61">
        <v>2.6169061902244127E-2</v>
      </c>
      <c r="I9" s="61">
        <v>2.9235482423365586E-2</v>
      </c>
      <c r="J9" s="61">
        <v>3.2122831602123487E-2</v>
      </c>
      <c r="K9" s="61">
        <v>2.9633303266367095E-2</v>
      </c>
      <c r="L9" s="61">
        <v>2.9009739425206325E-2</v>
      </c>
      <c r="M9" s="61">
        <v>3.0571865291280642E-2</v>
      </c>
      <c r="N9" s="61">
        <v>2.7289087691854067E-2</v>
      </c>
    </row>
    <row r="10" spans="1:16" x14ac:dyDescent="0.3">
      <c r="A10" s="130" t="s">
        <v>17</v>
      </c>
      <c r="B10" s="61">
        <v>2.2836192802816256E-2</v>
      </c>
      <c r="C10" s="61">
        <v>2.0617197368389684E-2</v>
      </c>
      <c r="D10" s="61">
        <v>2.3984234014502531E-2</v>
      </c>
      <c r="E10" s="61">
        <v>2.4697975774122617E-2</v>
      </c>
      <c r="F10" s="61">
        <v>2.640145103290693E-2</v>
      </c>
      <c r="G10" s="61">
        <v>2.4920206869394786E-2</v>
      </c>
      <c r="H10" s="61">
        <v>2.5227885198109923E-2</v>
      </c>
      <c r="I10" s="61">
        <v>3.2049602649699117E-2</v>
      </c>
      <c r="J10" s="61">
        <v>2.9551684033402414E-2</v>
      </c>
      <c r="K10" s="61">
        <v>3.0303276692722304E-2</v>
      </c>
      <c r="L10" s="61">
        <v>3.3051893981392466E-2</v>
      </c>
      <c r="M10" s="61">
        <v>3.9831583968788116E-2</v>
      </c>
      <c r="N10" s="61">
        <v>2.7430294595534227E-2</v>
      </c>
    </row>
    <row r="11" spans="1:16" x14ac:dyDescent="0.3">
      <c r="A11" s="130" t="s">
        <v>16</v>
      </c>
      <c r="B11" s="61">
        <v>1.5935158816388944E-2</v>
      </c>
      <c r="C11" s="61">
        <v>1.7016686316865561E-2</v>
      </c>
      <c r="D11" s="61">
        <v>1.7299255877670245E-2</v>
      </c>
      <c r="E11" s="61">
        <v>1.7281217932006133E-2</v>
      </c>
      <c r="F11" s="61">
        <v>1.7949863306093286E-2</v>
      </c>
      <c r="G11" s="61">
        <v>1.9334767614360818E-2</v>
      </c>
      <c r="H11" s="61">
        <v>1.966057358737984E-2</v>
      </c>
      <c r="I11" s="61">
        <v>1.9455516239320205E-2</v>
      </c>
      <c r="J11" s="61">
        <v>2.1743376168759172E-2</v>
      </c>
      <c r="K11" s="61">
        <v>2.1570190034504631E-2</v>
      </c>
      <c r="L11" s="61">
        <v>2.3524944297810435E-2</v>
      </c>
      <c r="M11" s="61">
        <v>2.4987961964435534E-2</v>
      </c>
      <c r="N11" s="61">
        <v>1.9662694630263211E-2</v>
      </c>
    </row>
    <row r="15" spans="1:16" x14ac:dyDescent="0.3">
      <c r="A15" s="130" t="s">
        <v>283</v>
      </c>
      <c r="B15" s="61">
        <f>AVERAGE(B5:B11)</f>
        <v>2.0508553446583498E-2</v>
      </c>
      <c r="C15" s="61">
        <f t="shared" ref="C15:N15" si="0">AVERAGE(C5:C11)</f>
        <v>2.052135345764523E-2</v>
      </c>
      <c r="D15" s="61">
        <f t="shared" si="0"/>
        <v>2.1273681638735685E-2</v>
      </c>
      <c r="E15" s="61">
        <f t="shared" si="0"/>
        <v>2.1915078416529437E-2</v>
      </c>
      <c r="F15" s="61">
        <f t="shared" si="0"/>
        <v>2.3440014405367915E-2</v>
      </c>
      <c r="G15" s="61">
        <f t="shared" si="0"/>
        <v>2.3702659076760009E-2</v>
      </c>
      <c r="H15" s="61">
        <f t="shared" si="0"/>
        <v>2.3834216590280073E-2</v>
      </c>
      <c r="I15" s="61">
        <f t="shared" si="0"/>
        <v>2.6537664885803686E-2</v>
      </c>
      <c r="J15" s="61">
        <f t="shared" si="0"/>
        <v>2.7361379618631061E-2</v>
      </c>
      <c r="K15" s="61">
        <f t="shared" si="0"/>
        <v>2.7153097741634519E-2</v>
      </c>
      <c r="L15" s="61">
        <f t="shared" si="0"/>
        <v>2.8242518094148624E-2</v>
      </c>
      <c r="M15" s="61">
        <f t="shared" si="0"/>
        <v>3.0369122591826725E-2</v>
      </c>
      <c r="N15" s="61">
        <f t="shared" si="0"/>
        <v>2.463937372307912E-2</v>
      </c>
      <c r="P15" t="s">
        <v>296</v>
      </c>
    </row>
    <row r="17" spans="1:16" x14ac:dyDescent="0.3">
      <c r="A17" s="130" t="s">
        <v>292</v>
      </c>
    </row>
    <row r="18" spans="1:16" x14ac:dyDescent="0.3">
      <c r="A18" s="130" t="s">
        <v>285</v>
      </c>
      <c r="B18" s="61">
        <f>MIN(B5:B10)</f>
        <v>1.374279627132733E-2</v>
      </c>
      <c r="C18" s="61">
        <f t="shared" ref="C18:N18" si="1">MIN(C5:C10)</f>
        <v>1.5640921278361648E-2</v>
      </c>
      <c r="D18" s="61">
        <f t="shared" si="1"/>
        <v>1.4201695972997419E-2</v>
      </c>
      <c r="E18" s="61">
        <f t="shared" si="1"/>
        <v>1.4676809268826979E-2</v>
      </c>
      <c r="F18" s="61">
        <f t="shared" si="1"/>
        <v>1.9806774202621068E-2</v>
      </c>
      <c r="G18" s="61">
        <f t="shared" si="1"/>
        <v>1.8644204304599211E-2</v>
      </c>
      <c r="H18" s="61">
        <f t="shared" si="1"/>
        <v>1.9749543665417948E-2</v>
      </c>
      <c r="I18" s="61">
        <f t="shared" si="1"/>
        <v>1.9547538284206929E-2</v>
      </c>
      <c r="J18" s="61">
        <f t="shared" si="1"/>
        <v>2.0875866085753286E-2</v>
      </c>
      <c r="K18" s="61">
        <f t="shared" si="1"/>
        <v>2.1872591970370062E-2</v>
      </c>
      <c r="L18" s="61">
        <f t="shared" si="1"/>
        <v>2.1783581722118726E-2</v>
      </c>
      <c r="M18" s="61">
        <f t="shared" si="1"/>
        <v>2.37584102000282E-2</v>
      </c>
      <c r="N18" s="61">
        <f t="shared" si="1"/>
        <v>2.0155141262418998E-2</v>
      </c>
    </row>
    <row r="19" spans="1:16" x14ac:dyDescent="0.3">
      <c r="A19" s="130" t="s">
        <v>286</v>
      </c>
      <c r="B19" s="61">
        <f>MAX(B5:B10)</f>
        <v>2.6900590924639083E-2</v>
      </c>
      <c r="C19" s="61">
        <f t="shared" ref="C19:N19" si="2">MAX(C5:C10)</f>
        <v>2.5700970253388768E-2</v>
      </c>
      <c r="D19" s="61">
        <f t="shared" si="2"/>
        <v>2.7275087327122326E-2</v>
      </c>
      <c r="E19" s="61">
        <f t="shared" si="2"/>
        <v>2.6490782777968319E-2</v>
      </c>
      <c r="F19" s="61">
        <f t="shared" si="2"/>
        <v>2.7713029541521165E-2</v>
      </c>
      <c r="G19" s="61">
        <f t="shared" si="2"/>
        <v>2.9553709202160956E-2</v>
      </c>
      <c r="H19" s="61">
        <f t="shared" si="2"/>
        <v>2.9491149568110428E-2</v>
      </c>
      <c r="I19" s="61">
        <f t="shared" si="2"/>
        <v>3.3470375600559273E-2</v>
      </c>
      <c r="J19" s="61">
        <f t="shared" si="2"/>
        <v>3.3269548009972547E-2</v>
      </c>
      <c r="K19" s="61">
        <f t="shared" si="2"/>
        <v>3.3987763382955699E-2</v>
      </c>
      <c r="L19" s="61">
        <f t="shared" si="2"/>
        <v>3.5764734737431955E-2</v>
      </c>
      <c r="M19" s="61">
        <f t="shared" si="2"/>
        <v>3.9831583968788116E-2</v>
      </c>
      <c r="N19" s="61">
        <f t="shared" si="2"/>
        <v>3.0525270051568527E-2</v>
      </c>
    </row>
    <row r="20" spans="1:16" x14ac:dyDescent="0.3">
      <c r="A20" s="130" t="s">
        <v>287</v>
      </c>
      <c r="B20" s="61">
        <f>AVERAGE(B5:B10)</f>
        <v>2.1270785884949257E-2</v>
      </c>
      <c r="C20" s="61">
        <f t="shared" ref="C20:N20" si="3">AVERAGE(C5:C10)</f>
        <v>2.1105464647775175E-2</v>
      </c>
      <c r="D20" s="61">
        <f t="shared" si="3"/>
        <v>2.193608593224659E-2</v>
      </c>
      <c r="E20" s="61">
        <f t="shared" si="3"/>
        <v>2.2687388497283325E-2</v>
      </c>
      <c r="F20" s="61">
        <f t="shared" si="3"/>
        <v>2.4355039588580357E-2</v>
      </c>
      <c r="G20" s="61">
        <f t="shared" si="3"/>
        <v>2.4430640987159875E-2</v>
      </c>
      <c r="H20" s="61">
        <f t="shared" si="3"/>
        <v>2.4529823757430114E-2</v>
      </c>
      <c r="I20" s="61">
        <f t="shared" si="3"/>
        <v>2.7718022993550931E-2</v>
      </c>
      <c r="J20" s="61">
        <f t="shared" si="3"/>
        <v>2.8297713526943043E-2</v>
      </c>
      <c r="K20" s="61">
        <f t="shared" si="3"/>
        <v>2.80835823594895E-2</v>
      </c>
      <c r="L20" s="61">
        <f t="shared" si="3"/>
        <v>2.9028780393538321E-2</v>
      </c>
      <c r="M20" s="61">
        <f t="shared" si="3"/>
        <v>3.1265982696391921E-2</v>
      </c>
      <c r="N20" s="61">
        <f t="shared" si="3"/>
        <v>2.5468820238548438E-2</v>
      </c>
    </row>
    <row r="22" spans="1:16" x14ac:dyDescent="0.3">
      <c r="A22" s="130" t="s">
        <v>293</v>
      </c>
      <c r="B22" s="61">
        <f>+B11-B20</f>
        <v>-5.3356270685603127E-3</v>
      </c>
      <c r="C22" s="61">
        <f t="shared" ref="C22:N22" si="4">+C11-C20</f>
        <v>-4.0887783309096135E-3</v>
      </c>
      <c r="D22" s="61">
        <f t="shared" si="4"/>
        <v>-4.636830054576345E-3</v>
      </c>
      <c r="E22" s="61">
        <f t="shared" si="4"/>
        <v>-5.4061705652771914E-3</v>
      </c>
      <c r="F22" s="61">
        <f t="shared" si="4"/>
        <v>-6.4051762824870705E-3</v>
      </c>
      <c r="G22" s="61">
        <f t="shared" si="4"/>
        <v>-5.0958733727990563E-3</v>
      </c>
      <c r="H22" s="61">
        <f t="shared" si="4"/>
        <v>-4.8692501700502745E-3</v>
      </c>
      <c r="I22" s="61">
        <f t="shared" si="4"/>
        <v>-8.2625067542307258E-3</v>
      </c>
      <c r="J22" s="61">
        <f t="shared" si="4"/>
        <v>-6.5543373581838718E-3</v>
      </c>
      <c r="K22" s="61">
        <f t="shared" si="4"/>
        <v>-6.5133923249848687E-3</v>
      </c>
      <c r="L22" s="61">
        <f t="shared" si="4"/>
        <v>-5.5038360957278855E-3</v>
      </c>
      <c r="M22" s="61">
        <f t="shared" si="4"/>
        <v>-6.2780207319563866E-3</v>
      </c>
      <c r="N22" s="61">
        <f t="shared" si="4"/>
        <v>-5.8061256082852265E-3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</sheetData>
  <pageMargins left="0.7" right="0.7" top="0.75" bottom="0.75" header="0.3" footer="0.3"/>
  <pageSetup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0F71-A5FA-48CB-A5E6-0381AB342BE4}">
  <dimension ref="A1:W34"/>
  <sheetViews>
    <sheetView topLeftCell="A10" workbookViewId="0">
      <selection activeCell="A25" sqref="A25:N34"/>
    </sheetView>
  </sheetViews>
  <sheetFormatPr defaultRowHeight="14.4" x14ac:dyDescent="0.3"/>
  <cols>
    <col min="1" max="1" width="13.109375" bestFit="1" customWidth="1"/>
    <col min="2" max="2" width="33.109375" bestFit="1" customWidth="1"/>
    <col min="3" max="11" width="7.109375" bestFit="1" customWidth="1"/>
    <col min="12" max="13" width="7.886718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4" x14ac:dyDescent="0.3">
      <c r="A1" s="134" t="s">
        <v>265</v>
      </c>
      <c r="B1" t="s">
        <v>48</v>
      </c>
    </row>
    <row r="2" spans="1:14" x14ac:dyDescent="0.3">
      <c r="A2" s="134" t="s">
        <v>23</v>
      </c>
      <c r="B2" t="s">
        <v>43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0.92520637050974586</v>
      </c>
      <c r="C5" s="61">
        <v>0.93001335222423753</v>
      </c>
      <c r="D5" s="61">
        <v>0.91529568652139981</v>
      </c>
      <c r="E5" s="61">
        <v>0.9124032197293408</v>
      </c>
      <c r="F5" s="61">
        <v>0.92355367984106684</v>
      </c>
      <c r="G5" s="61">
        <v>0.91493135780052948</v>
      </c>
      <c r="H5" s="61">
        <v>0.90362834093421607</v>
      </c>
      <c r="I5" s="61">
        <v>0.90929629707337334</v>
      </c>
      <c r="J5" s="61">
        <v>0.884834104717938</v>
      </c>
      <c r="K5" s="61">
        <v>0.84440858051551893</v>
      </c>
      <c r="L5" s="61">
        <v>0.7640651268626707</v>
      </c>
      <c r="M5" s="61">
        <v>0.27437989021740938</v>
      </c>
      <c r="N5" s="61">
        <v>0.84155216578885317</v>
      </c>
    </row>
    <row r="6" spans="1:14" x14ac:dyDescent="0.3">
      <c r="A6" s="130" t="s">
        <v>21</v>
      </c>
      <c r="B6" s="61">
        <v>0.92942306368176508</v>
      </c>
      <c r="C6" s="61">
        <v>0.92906048512131967</v>
      </c>
      <c r="D6" s="61">
        <v>0.91623838828823345</v>
      </c>
      <c r="E6" s="61">
        <v>0.92025915559639349</v>
      </c>
      <c r="F6" s="61">
        <v>0.90865948409260688</v>
      </c>
      <c r="G6" s="61">
        <v>0.91168058043515177</v>
      </c>
      <c r="H6" s="61">
        <v>0.91101498048058105</v>
      </c>
      <c r="I6" s="61">
        <v>0.89182897178235876</v>
      </c>
      <c r="J6" s="61">
        <v>0.88823741345223672</v>
      </c>
      <c r="K6" s="61">
        <v>0.86516657280005527</v>
      </c>
      <c r="L6" s="61">
        <v>0.79925046079436157</v>
      </c>
      <c r="M6" s="61">
        <v>0.25563508242086264</v>
      </c>
      <c r="N6" s="61">
        <v>0.84111966318773024</v>
      </c>
    </row>
    <row r="7" spans="1:14" x14ac:dyDescent="0.3">
      <c r="A7" s="130" t="s">
        <v>20</v>
      </c>
      <c r="B7" s="61">
        <v>0.93722383650556473</v>
      </c>
      <c r="C7" s="61">
        <v>0.92619695922244005</v>
      </c>
      <c r="D7" s="61">
        <v>0.92811377456828581</v>
      </c>
      <c r="E7" s="61">
        <v>0.91813946070389163</v>
      </c>
      <c r="F7" s="61">
        <v>0.89972095180773215</v>
      </c>
      <c r="G7" s="61">
        <v>0.91674569337276013</v>
      </c>
      <c r="H7" s="61">
        <v>0.9039501343048153</v>
      </c>
      <c r="I7" s="61">
        <v>0.89087232203556144</v>
      </c>
      <c r="J7" s="61">
        <v>0.86600871575967864</v>
      </c>
      <c r="K7" s="61">
        <v>0.8563580402200518</v>
      </c>
      <c r="L7" s="61">
        <v>0.79151633174288316</v>
      </c>
      <c r="M7" s="61">
        <v>0.38717058426113748</v>
      </c>
      <c r="N7" s="61">
        <v>0.85271413491093784</v>
      </c>
    </row>
    <row r="8" spans="1:14" x14ac:dyDescent="0.3">
      <c r="A8" s="130" t="s">
        <v>19</v>
      </c>
      <c r="B8" s="61">
        <v>0.93369221190949403</v>
      </c>
      <c r="C8" s="61">
        <v>0.92955821778651615</v>
      </c>
      <c r="D8" s="61">
        <v>0.92587034293003689</v>
      </c>
      <c r="E8" s="61">
        <v>0.92875836543243973</v>
      </c>
      <c r="F8" s="61">
        <v>0.92121048539555805</v>
      </c>
      <c r="G8" s="61">
        <v>0.93116599163874636</v>
      </c>
      <c r="H8" s="61">
        <v>0.91715450705122348</v>
      </c>
      <c r="I8" s="61">
        <v>0.90666296400398383</v>
      </c>
      <c r="J8" s="61">
        <v>0.88972312879530457</v>
      </c>
      <c r="K8" s="61">
        <v>0.86523236777049239</v>
      </c>
      <c r="L8" s="61">
        <v>0.79552235221843381</v>
      </c>
      <c r="M8" s="61">
        <v>0.38500844226060943</v>
      </c>
      <c r="N8" s="61">
        <v>0.8624392801185583</v>
      </c>
    </row>
    <row r="9" spans="1:14" x14ac:dyDescent="0.3">
      <c r="A9" s="130" t="s">
        <v>18</v>
      </c>
      <c r="B9" s="61">
        <v>0.94677025046034313</v>
      </c>
      <c r="C9" s="61">
        <v>0.93651935973721911</v>
      </c>
      <c r="D9" s="61">
        <v>0.93447965424880608</v>
      </c>
      <c r="E9" s="61">
        <v>0.95819705111354281</v>
      </c>
      <c r="F9" s="61">
        <v>0.92733436251922197</v>
      </c>
      <c r="G9" s="61">
        <v>0.93455865651440972</v>
      </c>
      <c r="H9" s="61">
        <v>0.90637711698967915</v>
      </c>
      <c r="I9" s="61">
        <v>0.91307325229934877</v>
      </c>
      <c r="J9" s="61">
        <v>0.9088763047234043</v>
      </c>
      <c r="K9" s="61">
        <v>0.88521774266749642</v>
      </c>
      <c r="L9" s="61">
        <v>0.80432309324959517</v>
      </c>
      <c r="M9" s="61">
        <v>0.36501433815763473</v>
      </c>
      <c r="N9" s="61">
        <v>0.86966191861918973</v>
      </c>
    </row>
    <row r="10" spans="1:14" x14ac:dyDescent="0.3">
      <c r="A10" s="130" t="s">
        <v>17</v>
      </c>
      <c r="B10" s="61">
        <v>0.94160905007442408</v>
      </c>
      <c r="C10" s="61">
        <v>0.94029167053411966</v>
      </c>
      <c r="D10" s="61">
        <v>0.94355642187380673</v>
      </c>
      <c r="E10" s="61">
        <v>0.9380825345765017</v>
      </c>
      <c r="F10" s="61">
        <v>0.93473932275431515</v>
      </c>
      <c r="G10" s="61">
        <v>0.95060737802786377</v>
      </c>
      <c r="H10" s="61">
        <v>0.92453167607411713</v>
      </c>
      <c r="I10" s="61">
        <v>0.91970715539076076</v>
      </c>
      <c r="J10" s="61">
        <v>0.91506210902937302</v>
      </c>
      <c r="K10" s="61">
        <v>0.88385503880783056</v>
      </c>
      <c r="L10" s="61">
        <v>0.83247578968825098</v>
      </c>
      <c r="M10" s="61">
        <v>0.35158307565467739</v>
      </c>
      <c r="N10" s="61">
        <v>0.87530650249754605</v>
      </c>
    </row>
    <row r="11" spans="1:14" x14ac:dyDescent="0.3">
      <c r="A11" s="130" t="s">
        <v>16</v>
      </c>
      <c r="B11" s="61">
        <v>0.95711963268495059</v>
      </c>
      <c r="C11" s="61">
        <v>0.95304088188261926</v>
      </c>
      <c r="D11" s="61">
        <v>0.95203657158040977</v>
      </c>
      <c r="E11" s="61">
        <v>0.93689609678379715</v>
      </c>
      <c r="F11" s="61">
        <v>0.93513855261126255</v>
      </c>
      <c r="G11" s="61">
        <v>0.93472545401781015</v>
      </c>
      <c r="H11" s="61">
        <v>0.9360313569513562</v>
      </c>
      <c r="I11" s="61">
        <v>0.91096519064820214</v>
      </c>
      <c r="J11" s="61">
        <v>0.91293040198463937</v>
      </c>
      <c r="K11" s="61">
        <v>0.88057189199358155</v>
      </c>
      <c r="L11" s="61">
        <v>0.82045307529652023</v>
      </c>
      <c r="M11" s="61">
        <v>0.36139755513749172</v>
      </c>
      <c r="N11" s="61">
        <v>0.87354341769146715</v>
      </c>
    </row>
    <row r="12" spans="1:14" x14ac:dyDescent="0.3">
      <c r="A12" s="130" t="s">
        <v>15</v>
      </c>
      <c r="B12" s="61">
        <v>0.95438228211969456</v>
      </c>
      <c r="C12" s="61">
        <v>0.95136976084422264</v>
      </c>
      <c r="D12" s="61">
        <v>0.9519550816258513</v>
      </c>
      <c r="E12" s="61">
        <v>0.96096985474425078</v>
      </c>
      <c r="F12" s="61">
        <v>0.95805417413063143</v>
      </c>
      <c r="G12" s="61">
        <v>0.94768633799791369</v>
      </c>
      <c r="H12" s="61">
        <v>0.94125430339313276</v>
      </c>
      <c r="I12" s="61">
        <v>0.92126294851395685</v>
      </c>
      <c r="J12" s="61">
        <v>0.90860431311320045</v>
      </c>
      <c r="K12" s="61">
        <v>0.88177884548434737</v>
      </c>
      <c r="L12" s="61">
        <v>0.80241259922298946</v>
      </c>
      <c r="M12" s="61">
        <v>0.32422191229216696</v>
      </c>
      <c r="N12" s="61">
        <v>0.87458636381078902</v>
      </c>
    </row>
    <row r="13" spans="1:14" x14ac:dyDescent="0.3">
      <c r="A13" s="130" t="s">
        <v>14</v>
      </c>
      <c r="B13" s="61">
        <v>0.97015546358560567</v>
      </c>
      <c r="C13" s="61">
        <v>0.94090662978930673</v>
      </c>
      <c r="D13" s="61">
        <v>0.9375069007664526</v>
      </c>
      <c r="E13" s="61">
        <v>0.93452331639006658</v>
      </c>
      <c r="F13" s="61">
        <v>0.93406709941118393</v>
      </c>
      <c r="G13" s="61">
        <v>0.94662870642843855</v>
      </c>
      <c r="H13" s="61">
        <v>0.91985334134960495</v>
      </c>
      <c r="I13" s="61">
        <v>0.89690903828120361</v>
      </c>
      <c r="J13" s="61">
        <v>0.87495592103180586</v>
      </c>
      <c r="K13" s="61">
        <v>0.83434042574186384</v>
      </c>
      <c r="L13" s="61">
        <v>0.69266315736201767</v>
      </c>
      <c r="M13" s="61">
        <v>0.23112364142642161</v>
      </c>
      <c r="N13" s="61">
        <v>0.84333320853904947</v>
      </c>
    </row>
    <row r="15" spans="1:14" x14ac:dyDescent="0.3">
      <c r="A15" s="130" t="s">
        <v>283</v>
      </c>
      <c r="B15" s="61">
        <f t="shared" ref="B15:N15" si="0">AVERAGE(B5:B13)</f>
        <v>0.94395357350350984</v>
      </c>
      <c r="C15" s="61">
        <f t="shared" si="0"/>
        <v>0.93743970190466674</v>
      </c>
      <c r="D15" s="61">
        <f t="shared" si="0"/>
        <v>0.93389475804480915</v>
      </c>
      <c r="E15" s="61">
        <f t="shared" si="0"/>
        <v>0.93424767278558052</v>
      </c>
      <c r="F15" s="61">
        <f t="shared" si="0"/>
        <v>0.92694201250706443</v>
      </c>
      <c r="G15" s="61">
        <f t="shared" si="0"/>
        <v>0.9320811284704027</v>
      </c>
      <c r="H15" s="61">
        <f t="shared" si="0"/>
        <v>0.91819952861430287</v>
      </c>
      <c r="I15" s="61">
        <f t="shared" si="0"/>
        <v>0.90673090444763893</v>
      </c>
      <c r="J15" s="61">
        <f t="shared" si="0"/>
        <v>0.894359156956398</v>
      </c>
      <c r="K15" s="61">
        <f t="shared" si="0"/>
        <v>0.86632550066680425</v>
      </c>
      <c r="L15" s="61">
        <f t="shared" si="0"/>
        <v>0.78918688738196918</v>
      </c>
      <c r="M15" s="61">
        <f t="shared" si="0"/>
        <v>0.32617050242537904</v>
      </c>
      <c r="N15" s="61">
        <f t="shared" si="0"/>
        <v>0.85936185057379122</v>
      </c>
    </row>
    <row r="17" spans="1:23" x14ac:dyDescent="0.3">
      <c r="A17" s="130" t="s">
        <v>284</v>
      </c>
    </row>
    <row r="18" spans="1:23" x14ac:dyDescent="0.3">
      <c r="A18" s="130" t="s">
        <v>285</v>
      </c>
      <c r="B18" s="61">
        <f t="shared" ref="B18:N18" si="1">MIN(B5:B12)</f>
        <v>0.92520637050974586</v>
      </c>
      <c r="C18" s="61">
        <f t="shared" si="1"/>
        <v>0.92619695922244005</v>
      </c>
      <c r="D18" s="61">
        <f t="shared" si="1"/>
        <v>0.91529568652139981</v>
      </c>
      <c r="E18" s="61">
        <f t="shared" si="1"/>
        <v>0.9124032197293408</v>
      </c>
      <c r="F18" s="61">
        <f t="shared" si="1"/>
        <v>0.89972095180773215</v>
      </c>
      <c r="G18" s="61">
        <f t="shared" si="1"/>
        <v>0.91168058043515177</v>
      </c>
      <c r="H18" s="61">
        <f t="shared" si="1"/>
        <v>0.90362834093421607</v>
      </c>
      <c r="I18" s="61">
        <f t="shared" si="1"/>
        <v>0.89087232203556144</v>
      </c>
      <c r="J18" s="61">
        <f t="shared" si="1"/>
        <v>0.86600871575967864</v>
      </c>
      <c r="K18" s="61">
        <f t="shared" si="1"/>
        <v>0.84440858051551893</v>
      </c>
      <c r="L18" s="61">
        <f t="shared" si="1"/>
        <v>0.7640651268626707</v>
      </c>
      <c r="M18" s="61">
        <f t="shared" si="1"/>
        <v>0.25563508242086264</v>
      </c>
      <c r="N18" s="61">
        <f t="shared" si="1"/>
        <v>0.84111966318773024</v>
      </c>
    </row>
    <row r="19" spans="1:23" x14ac:dyDescent="0.3">
      <c r="A19" s="130" t="s">
        <v>286</v>
      </c>
      <c r="B19" s="61">
        <f t="shared" ref="B19:N19" si="2">MAX(B5:B12)</f>
        <v>0.95711963268495059</v>
      </c>
      <c r="C19" s="61">
        <f t="shared" si="2"/>
        <v>0.95304088188261926</v>
      </c>
      <c r="D19" s="61">
        <f t="shared" si="2"/>
        <v>0.95203657158040977</v>
      </c>
      <c r="E19" s="61">
        <f t="shared" si="2"/>
        <v>0.96096985474425078</v>
      </c>
      <c r="F19" s="61">
        <f t="shared" si="2"/>
        <v>0.95805417413063143</v>
      </c>
      <c r="G19" s="61">
        <f t="shared" si="2"/>
        <v>0.95060737802786377</v>
      </c>
      <c r="H19" s="61">
        <f t="shared" si="2"/>
        <v>0.94125430339313276</v>
      </c>
      <c r="I19" s="61">
        <f t="shared" si="2"/>
        <v>0.92126294851395685</v>
      </c>
      <c r="J19" s="61">
        <f t="shared" si="2"/>
        <v>0.91506210902937302</v>
      </c>
      <c r="K19" s="61">
        <f t="shared" si="2"/>
        <v>0.88521774266749642</v>
      </c>
      <c r="L19" s="61">
        <f t="shared" si="2"/>
        <v>0.83247578968825098</v>
      </c>
      <c r="M19" s="61">
        <f t="shared" si="2"/>
        <v>0.38717058426113748</v>
      </c>
      <c r="N19" s="61">
        <f t="shared" si="2"/>
        <v>0.87530650249754605</v>
      </c>
    </row>
    <row r="20" spans="1:23" x14ac:dyDescent="0.3">
      <c r="A20" s="130" t="s">
        <v>287</v>
      </c>
      <c r="B20" s="61">
        <f t="shared" ref="B20:N20" si="3">AVERAGE(B5:B12)</f>
        <v>0.94067833724324779</v>
      </c>
      <c r="C20" s="61">
        <f t="shared" si="3"/>
        <v>0.93700633591908677</v>
      </c>
      <c r="D20" s="61">
        <f t="shared" si="3"/>
        <v>0.93344324020460379</v>
      </c>
      <c r="E20" s="61">
        <f t="shared" si="3"/>
        <v>0.93421321733501972</v>
      </c>
      <c r="F20" s="61">
        <f t="shared" si="3"/>
        <v>0.92605137664404935</v>
      </c>
      <c r="G20" s="61">
        <f t="shared" si="3"/>
        <v>0.93026268122564826</v>
      </c>
      <c r="H20" s="61">
        <f t="shared" si="3"/>
        <v>0.9179928020223902</v>
      </c>
      <c r="I20" s="61">
        <f t="shared" si="3"/>
        <v>0.90795863771844332</v>
      </c>
      <c r="J20" s="61">
        <f t="shared" si="3"/>
        <v>0.89678456144697194</v>
      </c>
      <c r="K20" s="61">
        <f t="shared" si="3"/>
        <v>0.87032363503242183</v>
      </c>
      <c r="L20" s="61">
        <f t="shared" si="3"/>
        <v>0.80125235363446312</v>
      </c>
      <c r="M20" s="61">
        <f t="shared" si="3"/>
        <v>0.33805136005024872</v>
      </c>
      <c r="N20" s="61">
        <f t="shared" si="3"/>
        <v>0.86136543082813388</v>
      </c>
    </row>
    <row r="22" spans="1:23" x14ac:dyDescent="0.3">
      <c r="A22" s="130" t="s">
        <v>288</v>
      </c>
      <c r="B22" s="61">
        <f t="shared" ref="B22:N22" si="4">+B13-B20</f>
        <v>2.9477126342357884E-2</v>
      </c>
      <c r="C22" s="61">
        <f t="shared" si="4"/>
        <v>3.9002938702199508E-3</v>
      </c>
      <c r="D22" s="61">
        <f t="shared" si="4"/>
        <v>4.0636605618488142E-3</v>
      </c>
      <c r="E22" s="61">
        <f t="shared" si="4"/>
        <v>3.1009905504686408E-4</v>
      </c>
      <c r="F22" s="61">
        <f t="shared" si="4"/>
        <v>8.015722767134581E-3</v>
      </c>
      <c r="G22" s="61">
        <f t="shared" si="4"/>
        <v>1.6366025202790291E-2</v>
      </c>
      <c r="H22" s="61">
        <f t="shared" si="4"/>
        <v>1.8605393272147497E-3</v>
      </c>
      <c r="I22" s="61">
        <f t="shared" si="4"/>
        <v>-1.104959943723971E-2</v>
      </c>
      <c r="J22" s="61">
        <f t="shared" si="4"/>
        <v>-2.1828640415166078E-2</v>
      </c>
      <c r="K22" s="61">
        <f t="shared" si="4"/>
        <v>-3.5983209290557983E-2</v>
      </c>
      <c r="L22" s="61">
        <f t="shared" si="4"/>
        <v>-0.10858919627244545</v>
      </c>
      <c r="M22" s="61">
        <f t="shared" si="4"/>
        <v>-0.10692771862382711</v>
      </c>
      <c r="N22" s="61">
        <f t="shared" si="4"/>
        <v>-1.803222228908441E-2</v>
      </c>
      <c r="P22" s="61"/>
      <c r="Q22" s="133"/>
    </row>
    <row r="25" spans="1:23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23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T28" s="61">
        <f>+K28-C28</f>
        <v>0</v>
      </c>
      <c r="U28" s="131">
        <f>+T28/8</f>
        <v>0</v>
      </c>
      <c r="V28" t="s">
        <v>294</v>
      </c>
      <c r="W28" s="61">
        <v>8.0000000000000002E-3</v>
      </c>
    </row>
    <row r="29" spans="1:23" x14ac:dyDescent="0.3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23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R30" s="133"/>
      <c r="S30" s="131">
        <v>-4.8688525140078931E-2</v>
      </c>
    </row>
    <row r="31" spans="1:23" x14ac:dyDescent="0.3">
      <c r="R31" s="133"/>
      <c r="S31" s="131">
        <v>-4.0606640831468699E-2</v>
      </c>
      <c r="T31" s="61">
        <f>+S31-S30</f>
        <v>8.0818843086102321E-3</v>
      </c>
    </row>
    <row r="32" spans="1:23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  <c r="R32" s="133"/>
      <c r="S32" s="131">
        <v>-3.2524756522858467E-2</v>
      </c>
      <c r="T32" s="61">
        <f>+S32-S31</f>
        <v>8.0818843086102321E-3</v>
      </c>
    </row>
    <row r="33" spans="14:20" x14ac:dyDescent="0.3">
      <c r="R33" s="133"/>
      <c r="S33" s="131">
        <v>-2.4442872214248346E-2</v>
      </c>
      <c r="T33" s="61">
        <f>+S33-S32</f>
        <v>8.0818843086101211E-3</v>
      </c>
    </row>
    <row r="34" spans="14:20" x14ac:dyDescent="0.3">
      <c r="N34" s="61"/>
      <c r="R34" s="133"/>
      <c r="S34" s="131">
        <v>-1.6360987905638114E-2</v>
      </c>
      <c r="T34" s="61">
        <f>+S34-S33</f>
        <v>8.0818843086102321E-3</v>
      </c>
    </row>
  </sheetData>
  <pageMargins left="0.7" right="0.7" top="0.75" bottom="0.75" header="0.3" footer="0.3"/>
  <pageSetup orientation="portrait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025A-DFB2-4EE1-B8EC-CC8E11142EE7}">
  <dimension ref="A1:P34"/>
  <sheetViews>
    <sheetView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B5" sqref="B5"/>
    </sheetView>
  </sheetViews>
  <sheetFormatPr defaultRowHeight="14.4" x14ac:dyDescent="0.3"/>
  <cols>
    <col min="1" max="1" width="13.109375" bestFit="1" customWidth="1"/>
    <col min="2" max="2" width="33.88671875" bestFit="1" customWidth="1"/>
    <col min="3" max="11" width="6.109375" bestFit="1" customWidth="1"/>
    <col min="12" max="13" width="7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1" spans="1:14" x14ac:dyDescent="0.3">
      <c r="A1" s="134" t="s">
        <v>265</v>
      </c>
      <c r="B1" t="s">
        <v>65</v>
      </c>
    </row>
    <row r="2" spans="1:14" x14ac:dyDescent="0.3">
      <c r="A2" s="134" t="s">
        <v>23</v>
      </c>
      <c r="B2" t="s">
        <v>43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1.3805263695250135E-2</v>
      </c>
      <c r="C5" s="61">
        <v>1.6446528521710465E-2</v>
      </c>
      <c r="D5" s="61">
        <v>1.7066282438561932E-2</v>
      </c>
      <c r="E5" s="61">
        <v>1.8725636698192612E-2</v>
      </c>
      <c r="F5" s="61">
        <v>2.1522012581276329E-2</v>
      </c>
      <c r="G5" s="61">
        <v>2.6058457924586373E-2</v>
      </c>
      <c r="H5" s="61">
        <v>2.9832972639492621E-2</v>
      </c>
      <c r="I5" s="61">
        <v>3.7763945692233923E-2</v>
      </c>
      <c r="J5" s="61">
        <v>5.0126552729445988E-2</v>
      </c>
      <c r="K5" s="61">
        <v>8.6338298829126123E-2</v>
      </c>
      <c r="L5" s="61">
        <v>0.17382048507998879</v>
      </c>
      <c r="M5" s="61">
        <v>0.66488381284117115</v>
      </c>
      <c r="N5" s="61">
        <v>9.6569645698853318E-2</v>
      </c>
    </row>
    <row r="6" spans="1:14" x14ac:dyDescent="0.3">
      <c r="A6" s="130" t="s">
        <v>21</v>
      </c>
      <c r="B6" s="61">
        <v>1.3683225467584622E-2</v>
      </c>
      <c r="C6" s="61">
        <v>1.4556275009828618E-2</v>
      </c>
      <c r="D6" s="61">
        <v>1.9478015164506212E-2</v>
      </c>
      <c r="E6" s="61">
        <v>1.9034704654601206E-2</v>
      </c>
      <c r="F6" s="61">
        <v>2.1272958843278952E-2</v>
      </c>
      <c r="G6" s="61">
        <v>2.551186968906714E-2</v>
      </c>
      <c r="H6" s="61">
        <v>3.1239391905762557E-2</v>
      </c>
      <c r="I6" s="61">
        <v>3.7107285871069026E-2</v>
      </c>
      <c r="J6" s="61">
        <v>4.9471824862438056E-2</v>
      </c>
      <c r="K6" s="61">
        <v>7.5932321617049769E-2</v>
      </c>
      <c r="L6" s="61">
        <v>0.14639450613290517</v>
      </c>
      <c r="M6" s="61">
        <v>0.68038508186164037</v>
      </c>
      <c r="N6" s="61">
        <v>9.7381095557059746E-2</v>
      </c>
    </row>
    <row r="7" spans="1:14" x14ac:dyDescent="0.3">
      <c r="A7" s="130" t="s">
        <v>20</v>
      </c>
      <c r="B7" s="61">
        <v>1.4734509428938928E-2</v>
      </c>
      <c r="C7" s="61">
        <v>1.6227931061659161E-2</v>
      </c>
      <c r="D7" s="61">
        <v>1.7736355326519994E-2</v>
      </c>
      <c r="E7" s="61">
        <v>2.1173919531190466E-2</v>
      </c>
      <c r="F7" s="61">
        <v>2.2630694027457057E-2</v>
      </c>
      <c r="G7" s="61">
        <v>2.6265206833349063E-2</v>
      </c>
      <c r="H7" s="61">
        <v>3.300935346986951E-2</v>
      </c>
      <c r="I7" s="61">
        <v>4.0506642120865542E-2</v>
      </c>
      <c r="J7" s="61">
        <v>6.2215835029555258E-2</v>
      </c>
      <c r="K7" s="61">
        <v>8.4182725017693222E-2</v>
      </c>
      <c r="L7" s="61">
        <v>0.14488667448071485</v>
      </c>
      <c r="M7" s="61">
        <v>0.5514890104858815</v>
      </c>
      <c r="N7" s="61">
        <v>8.5394902212089036E-2</v>
      </c>
    </row>
    <row r="8" spans="1:14" x14ac:dyDescent="0.3">
      <c r="A8" s="130" t="s">
        <v>19</v>
      </c>
      <c r="B8" s="61">
        <v>1.5446302153678069E-2</v>
      </c>
      <c r="C8" s="61">
        <v>1.5602196086596035E-2</v>
      </c>
      <c r="D8" s="61">
        <v>1.7713912068316056E-2</v>
      </c>
      <c r="E8" s="61">
        <v>1.9306751960647683E-2</v>
      </c>
      <c r="F8" s="61">
        <v>2.0696401067274949E-2</v>
      </c>
      <c r="G8" s="61">
        <v>2.5118296887368802E-2</v>
      </c>
      <c r="H8" s="61">
        <v>3.0632688906392626E-2</v>
      </c>
      <c r="I8" s="61">
        <v>3.7740949105169667E-2</v>
      </c>
      <c r="J8" s="61">
        <v>5.075742206354579E-2</v>
      </c>
      <c r="K8" s="61">
        <v>7.2274455270800494E-2</v>
      </c>
      <c r="L8" s="61">
        <v>0.14223218756589046</v>
      </c>
      <c r="M8" s="61">
        <v>0.56195749008237594</v>
      </c>
      <c r="N8" s="61">
        <v>8.2567737070976505E-2</v>
      </c>
    </row>
    <row r="9" spans="1:14" x14ac:dyDescent="0.3">
      <c r="A9" s="130" t="s">
        <v>18</v>
      </c>
      <c r="B9" s="61">
        <v>1.35971539818315E-2</v>
      </c>
      <c r="C9" s="61">
        <v>1.4380871156825127E-2</v>
      </c>
      <c r="D9" s="61">
        <v>1.556552109662474E-2</v>
      </c>
      <c r="E9" s="61">
        <v>1.9419320675265334E-2</v>
      </c>
      <c r="F9" s="61">
        <v>2.1065335653985134E-2</v>
      </c>
      <c r="G9" s="61">
        <v>2.6988502207904077E-2</v>
      </c>
      <c r="H9" s="61">
        <v>2.8041310683567161E-2</v>
      </c>
      <c r="I9" s="61">
        <v>3.4844985433010803E-2</v>
      </c>
      <c r="J9" s="61">
        <v>4.8290691626242541E-2</v>
      </c>
      <c r="K9" s="61">
        <v>7.0621567962518866E-2</v>
      </c>
      <c r="L9" s="61">
        <v>0.1394783882870608</v>
      </c>
      <c r="M9" s="61">
        <v>0.57780186987562954</v>
      </c>
      <c r="N9" s="61">
        <v>8.3057271743508174E-2</v>
      </c>
    </row>
    <row r="10" spans="1:14" x14ac:dyDescent="0.3">
      <c r="A10" s="130" t="s">
        <v>17</v>
      </c>
      <c r="B10" s="61">
        <v>1.2077465274005503E-2</v>
      </c>
      <c r="C10" s="61">
        <v>1.3890927515904771E-2</v>
      </c>
      <c r="D10" s="61">
        <v>1.5716404612319958E-2</v>
      </c>
      <c r="E10" s="61">
        <v>1.7363653446892665E-2</v>
      </c>
      <c r="F10" s="61">
        <v>2.0051125052704656E-2</v>
      </c>
      <c r="G10" s="61">
        <v>2.4829485202499568E-2</v>
      </c>
      <c r="H10" s="61">
        <v>2.7893750684340409E-2</v>
      </c>
      <c r="I10" s="61">
        <v>3.5313573472283345E-2</v>
      </c>
      <c r="J10" s="61">
        <v>4.4209828002130691E-2</v>
      </c>
      <c r="K10" s="61">
        <v>6.3892160078921498E-2</v>
      </c>
      <c r="L10" s="61">
        <v>0.13107913119472608</v>
      </c>
      <c r="M10" s="61">
        <v>0.60044515515454233</v>
      </c>
      <c r="N10" s="61">
        <v>8.1597019798634984E-2</v>
      </c>
    </row>
    <row r="11" spans="1:14" x14ac:dyDescent="0.3">
      <c r="A11" s="130" t="s">
        <v>16</v>
      </c>
      <c r="B11" s="61">
        <v>1.1848562321808752E-2</v>
      </c>
      <c r="C11" s="61">
        <v>1.3502301488295359E-2</v>
      </c>
      <c r="D11" s="61">
        <v>1.6075157259736881E-2</v>
      </c>
      <c r="E11" s="61">
        <v>1.8523824878083565E-2</v>
      </c>
      <c r="F11" s="61">
        <v>1.9944208488833187E-2</v>
      </c>
      <c r="G11" s="61">
        <v>2.3353044602400702E-2</v>
      </c>
      <c r="H11" s="61">
        <v>2.8179508932858723E-2</v>
      </c>
      <c r="I11" s="61">
        <v>3.3170716991125164E-2</v>
      </c>
      <c r="J11" s="61">
        <v>4.132005849725745E-2</v>
      </c>
      <c r="K11" s="61">
        <v>5.9980461575704379E-2</v>
      </c>
      <c r="L11" s="61">
        <v>0.13209779142446315</v>
      </c>
      <c r="M11" s="61">
        <v>0.59520373007361038</v>
      </c>
      <c r="N11" s="61">
        <v>8.371781074217545E-2</v>
      </c>
    </row>
    <row r="12" spans="1:14" x14ac:dyDescent="0.3">
      <c r="A12" s="130" t="s">
        <v>15</v>
      </c>
      <c r="B12" s="61">
        <v>1.0067388346442305E-2</v>
      </c>
      <c r="C12" s="61">
        <v>1.1457827786577701E-2</v>
      </c>
      <c r="D12" s="61">
        <v>1.2600664720986284E-2</v>
      </c>
      <c r="E12" s="61">
        <v>1.5497802022960316E-2</v>
      </c>
      <c r="F12" s="61">
        <v>1.7860109402963707E-2</v>
      </c>
      <c r="G12" s="61">
        <v>2.2038243256822423E-2</v>
      </c>
      <c r="H12" s="61">
        <v>2.7884799323272886E-2</v>
      </c>
      <c r="I12" s="61">
        <v>3.6591541536282864E-2</v>
      </c>
      <c r="J12" s="61">
        <v>4.9555590950898343E-2</v>
      </c>
      <c r="K12" s="61">
        <v>7.2158842976755261E-2</v>
      </c>
      <c r="L12" s="61">
        <v>0.15456416565784459</v>
      </c>
      <c r="M12" s="61">
        <v>0.62597091770658542</v>
      </c>
      <c r="N12" s="61">
        <v>8.8840374566419925E-2</v>
      </c>
    </row>
    <row r="15" spans="1:14" x14ac:dyDescent="0.3">
      <c r="A15" s="130" t="s">
        <v>283</v>
      </c>
      <c r="B15" s="61">
        <f>AVERAGE(B5:B12)</f>
        <v>1.3157483833692477E-2</v>
      </c>
      <c r="C15" s="61">
        <f t="shared" ref="C15:N15" si="0">AVERAGE(C5:C12)</f>
        <v>1.4508107328424655E-2</v>
      </c>
      <c r="D15" s="61">
        <f t="shared" si="0"/>
        <v>1.6494039085946505E-2</v>
      </c>
      <c r="E15" s="61">
        <f t="shared" si="0"/>
        <v>1.8630701733479232E-2</v>
      </c>
      <c r="F15" s="61">
        <f t="shared" si="0"/>
        <v>2.0630355639721747E-2</v>
      </c>
      <c r="G15" s="61">
        <f t="shared" si="0"/>
        <v>2.5020388325499771E-2</v>
      </c>
      <c r="H15" s="61">
        <f t="shared" si="0"/>
        <v>2.9589222068194563E-2</v>
      </c>
      <c r="I15" s="61">
        <f t="shared" si="0"/>
        <v>3.662995502775504E-2</v>
      </c>
      <c r="J15" s="61">
        <f t="shared" si="0"/>
        <v>4.9493475470189265E-2</v>
      </c>
      <c r="K15" s="61">
        <f t="shared" si="0"/>
        <v>7.3172604166071201E-2</v>
      </c>
      <c r="L15" s="61">
        <f t="shared" si="0"/>
        <v>0.14556916622794924</v>
      </c>
      <c r="M15" s="61">
        <f t="shared" si="0"/>
        <v>0.60726713351017947</v>
      </c>
      <c r="N15" s="61">
        <f t="shared" si="0"/>
        <v>8.7390732173714639E-2</v>
      </c>
    </row>
    <row r="17" spans="1:16" x14ac:dyDescent="0.3">
      <c r="A17" s="130" t="s">
        <v>295</v>
      </c>
    </row>
    <row r="18" spans="1:16" x14ac:dyDescent="0.3">
      <c r="A18" s="130" t="s">
        <v>285</v>
      </c>
      <c r="B18" s="61">
        <f>MIN(B5:B11)</f>
        <v>1.1848562321808752E-2</v>
      </c>
      <c r="C18" s="61">
        <f t="shared" ref="C18:N18" si="1">MIN(C5:C11)</f>
        <v>1.3502301488295359E-2</v>
      </c>
      <c r="D18" s="61">
        <f t="shared" si="1"/>
        <v>1.556552109662474E-2</v>
      </c>
      <c r="E18" s="61">
        <f t="shared" si="1"/>
        <v>1.7363653446892665E-2</v>
      </c>
      <c r="F18" s="61">
        <f t="shared" si="1"/>
        <v>1.9944208488833187E-2</v>
      </c>
      <c r="G18" s="61">
        <f t="shared" si="1"/>
        <v>2.3353044602400702E-2</v>
      </c>
      <c r="H18" s="61">
        <f t="shared" si="1"/>
        <v>2.7893750684340409E-2</v>
      </c>
      <c r="I18" s="61">
        <f t="shared" si="1"/>
        <v>3.3170716991125164E-2</v>
      </c>
      <c r="J18" s="61">
        <f t="shared" si="1"/>
        <v>4.132005849725745E-2</v>
      </c>
      <c r="K18" s="61">
        <f t="shared" si="1"/>
        <v>5.9980461575704379E-2</v>
      </c>
      <c r="L18" s="61">
        <f t="shared" si="1"/>
        <v>0.13107913119472608</v>
      </c>
      <c r="M18" s="61">
        <f t="shared" si="1"/>
        <v>0.5514890104858815</v>
      </c>
      <c r="N18" s="61">
        <f t="shared" si="1"/>
        <v>8.1597019798634984E-2</v>
      </c>
    </row>
    <row r="19" spans="1:16" x14ac:dyDescent="0.3">
      <c r="A19" s="130" t="s">
        <v>286</v>
      </c>
      <c r="B19" s="61">
        <f>MAX(B5:B11)</f>
        <v>1.5446302153678069E-2</v>
      </c>
      <c r="C19" s="61">
        <f t="shared" ref="C19:N19" si="2">MAX(C5:C11)</f>
        <v>1.6446528521710465E-2</v>
      </c>
      <c r="D19" s="61">
        <f t="shared" si="2"/>
        <v>1.9478015164506212E-2</v>
      </c>
      <c r="E19" s="61">
        <f t="shared" si="2"/>
        <v>2.1173919531190466E-2</v>
      </c>
      <c r="F19" s="61">
        <f t="shared" si="2"/>
        <v>2.2630694027457057E-2</v>
      </c>
      <c r="G19" s="61">
        <f t="shared" si="2"/>
        <v>2.6988502207904077E-2</v>
      </c>
      <c r="H19" s="61">
        <f t="shared" si="2"/>
        <v>3.300935346986951E-2</v>
      </c>
      <c r="I19" s="61">
        <f t="shared" si="2"/>
        <v>4.0506642120865542E-2</v>
      </c>
      <c r="J19" s="61">
        <f t="shared" si="2"/>
        <v>6.2215835029555258E-2</v>
      </c>
      <c r="K19" s="61">
        <f t="shared" si="2"/>
        <v>8.6338298829126123E-2</v>
      </c>
      <c r="L19" s="61">
        <f t="shared" si="2"/>
        <v>0.17382048507998879</v>
      </c>
      <c r="M19" s="61">
        <f t="shared" si="2"/>
        <v>0.68038508186164037</v>
      </c>
      <c r="N19" s="61">
        <f t="shared" si="2"/>
        <v>9.7381095557059746E-2</v>
      </c>
    </row>
    <row r="20" spans="1:16" x14ac:dyDescent="0.3">
      <c r="A20" s="130" t="s">
        <v>287</v>
      </c>
      <c r="B20" s="61">
        <f>AVERAGE(B5:B11)</f>
        <v>1.3598926046156787E-2</v>
      </c>
      <c r="C20" s="61">
        <f t="shared" ref="C20:N20" si="3">AVERAGE(C5:C11)</f>
        <v>1.4943861548688505E-2</v>
      </c>
      <c r="D20" s="61">
        <f t="shared" si="3"/>
        <v>1.7050235423797966E-2</v>
      </c>
      <c r="E20" s="61">
        <f t="shared" si="3"/>
        <v>1.9078258834981935E-2</v>
      </c>
      <c r="F20" s="61">
        <f t="shared" si="3"/>
        <v>2.1026105102115753E-2</v>
      </c>
      <c r="G20" s="61">
        <f t="shared" si="3"/>
        <v>2.5446409049596531E-2</v>
      </c>
      <c r="H20" s="61">
        <f t="shared" si="3"/>
        <v>2.9832711031754802E-2</v>
      </c>
      <c r="I20" s="61">
        <f t="shared" si="3"/>
        <v>3.6635442669393926E-2</v>
      </c>
      <c r="J20" s="61">
        <f t="shared" si="3"/>
        <v>4.9484601830087967E-2</v>
      </c>
      <c r="K20" s="61">
        <f t="shared" si="3"/>
        <v>7.3317427193116333E-2</v>
      </c>
      <c r="L20" s="61">
        <f t="shared" si="3"/>
        <v>0.14428416630939278</v>
      </c>
      <c r="M20" s="61">
        <f t="shared" si="3"/>
        <v>0.60459516433926441</v>
      </c>
      <c r="N20" s="61">
        <f t="shared" si="3"/>
        <v>8.7183640403328169E-2</v>
      </c>
    </row>
    <row r="22" spans="1:16" x14ac:dyDescent="0.3">
      <c r="A22" s="130" t="s">
        <v>291</v>
      </c>
      <c r="B22" s="61">
        <f>+B12-B20</f>
        <v>-3.5315376997144821E-3</v>
      </c>
      <c r="C22" s="61">
        <f t="shared" ref="C22:N22" si="4">+C12-C20</f>
        <v>-3.4860337621108045E-3</v>
      </c>
      <c r="D22" s="61">
        <f t="shared" si="4"/>
        <v>-4.449570702811682E-3</v>
      </c>
      <c r="E22" s="61">
        <f t="shared" si="4"/>
        <v>-3.5804568120216193E-3</v>
      </c>
      <c r="F22" s="61">
        <f t="shared" si="4"/>
        <v>-3.1659956991520466E-3</v>
      </c>
      <c r="G22" s="61">
        <f t="shared" si="4"/>
        <v>-3.408165792774108E-3</v>
      </c>
      <c r="H22" s="61">
        <f t="shared" si="4"/>
        <v>-1.9479117084819156E-3</v>
      </c>
      <c r="I22" s="61">
        <f t="shared" si="4"/>
        <v>-4.3901133111062807E-5</v>
      </c>
      <c r="J22" s="61">
        <f t="shared" si="4"/>
        <v>7.0989120810376061E-5</v>
      </c>
      <c r="K22" s="61">
        <f t="shared" si="4"/>
        <v>-1.1585842163610721E-3</v>
      </c>
      <c r="L22" s="61">
        <f t="shared" si="4"/>
        <v>1.0279999348451807E-2</v>
      </c>
      <c r="M22" s="61">
        <f t="shared" si="4"/>
        <v>2.1375753367321004E-2</v>
      </c>
      <c r="N22" s="61">
        <f t="shared" si="4"/>
        <v>1.6567341630917554E-3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  <row r="34" spans="14:14" x14ac:dyDescent="0.3">
      <c r="N34" s="61"/>
    </row>
  </sheetData>
  <pageMargins left="0.7" right="0.7" top="0.75" bottom="0.75" header="0.3" footer="0.3"/>
  <pageSetup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6371-3D10-48D0-B9A1-BF1936C417B0}">
  <dimension ref="A2:P34"/>
  <sheetViews>
    <sheetView workbookViewId="0">
      <selection activeCell="L27" sqref="L27"/>
    </sheetView>
  </sheetViews>
  <sheetFormatPr defaultRowHeight="14.4" x14ac:dyDescent="0.3"/>
  <cols>
    <col min="1" max="1" width="13.109375" bestFit="1" customWidth="1"/>
    <col min="2" max="2" width="33.88671875" bestFit="1" customWidth="1"/>
    <col min="3" max="13" width="6.109375" bestFit="1" customWidth="1"/>
    <col min="14" max="14" width="19.33203125" bestFit="1" customWidth="1"/>
    <col min="15" max="15" width="10.88671875" bestFit="1" customWidth="1"/>
    <col min="16" max="18" width="11.88671875" bestFit="1" customWidth="1"/>
    <col min="19" max="19" width="10.88671875" bestFit="1" customWidth="1"/>
    <col min="20" max="20" width="11.88671875" bestFit="1" customWidth="1"/>
    <col min="21" max="21" width="10.88671875" bestFit="1" customWidth="1"/>
    <col min="22" max="43" width="11.88671875" bestFit="1" customWidth="1"/>
    <col min="44" max="45" width="10.88671875" bestFit="1" customWidth="1"/>
    <col min="46" max="57" width="11.88671875" bestFit="1" customWidth="1"/>
    <col min="58" max="58" width="10.88671875" bestFit="1" customWidth="1"/>
    <col min="59" max="100" width="11.88671875" bestFit="1" customWidth="1"/>
    <col min="101" max="101" width="10.88671875" bestFit="1" customWidth="1"/>
    <col min="102" max="114" width="11.88671875" bestFit="1" customWidth="1"/>
    <col min="115" max="115" width="10.88671875" bestFit="1" customWidth="1"/>
    <col min="116" max="121" width="11.88671875" bestFit="1" customWidth="1"/>
    <col min="122" max="122" width="10.88671875" bestFit="1" customWidth="1"/>
    <col min="123" max="167" width="11.88671875" bestFit="1" customWidth="1"/>
    <col min="168" max="168" width="10.88671875" bestFit="1" customWidth="1"/>
    <col min="169" max="171" width="11.88671875" bestFit="1" customWidth="1"/>
    <col min="172" max="172" width="10.88671875" bestFit="1" customWidth="1"/>
    <col min="173" max="181" width="11.88671875" bestFit="1" customWidth="1"/>
    <col min="182" max="182" width="10.88671875" bestFit="1" customWidth="1"/>
    <col min="183" max="183" width="11.88671875" bestFit="1" customWidth="1"/>
    <col min="184" max="184" width="10.88671875" bestFit="1" customWidth="1"/>
    <col min="185" max="197" width="11.88671875" bestFit="1" customWidth="1"/>
    <col min="198" max="198" width="6.88671875" bestFit="1" customWidth="1"/>
    <col min="199" max="204" width="7.88671875" bestFit="1" customWidth="1"/>
    <col min="205" max="217" width="8.88671875" bestFit="1" customWidth="1"/>
    <col min="218" max="218" width="5.88671875" bestFit="1" customWidth="1"/>
    <col min="219" max="241" width="8.88671875" bestFit="1" customWidth="1"/>
    <col min="242" max="242" width="7.88671875" bestFit="1" customWidth="1"/>
    <col min="243" max="248" width="8.88671875" bestFit="1" customWidth="1"/>
    <col min="249" max="253" width="9.88671875" bestFit="1" customWidth="1"/>
    <col min="254" max="255" width="8.88671875" bestFit="1" customWidth="1"/>
    <col min="256" max="256" width="9.88671875" bestFit="1" customWidth="1"/>
    <col min="257" max="257" width="6.88671875" bestFit="1" customWidth="1"/>
    <col min="258" max="258" width="9.88671875" bestFit="1" customWidth="1"/>
    <col min="259" max="259" width="8.88671875" bestFit="1" customWidth="1"/>
    <col min="260" max="266" width="9.88671875" bestFit="1" customWidth="1"/>
    <col min="267" max="267" width="8.88671875" bestFit="1" customWidth="1"/>
    <col min="268" max="268" width="9.88671875" bestFit="1" customWidth="1"/>
    <col min="269" max="269" width="8.88671875" bestFit="1" customWidth="1"/>
    <col min="270" max="276" width="9.88671875" bestFit="1" customWidth="1"/>
    <col min="277" max="277" width="8.88671875" bestFit="1" customWidth="1"/>
    <col min="278" max="280" width="9.88671875" bestFit="1" customWidth="1"/>
    <col min="281" max="281" width="8.88671875" bestFit="1" customWidth="1"/>
    <col min="282" max="289" width="9.88671875" bestFit="1" customWidth="1"/>
    <col min="290" max="291" width="8.88671875" bestFit="1" customWidth="1"/>
    <col min="292" max="301" width="9.88671875" bestFit="1" customWidth="1"/>
    <col min="302" max="302" width="8.88671875" bestFit="1" customWidth="1"/>
    <col min="303" max="310" width="9.88671875" bestFit="1" customWidth="1"/>
    <col min="311" max="324" width="10.88671875" bestFit="1" customWidth="1"/>
    <col min="325" max="325" width="9.88671875" bestFit="1" customWidth="1"/>
    <col min="326" max="327" width="10.88671875" bestFit="1" customWidth="1"/>
    <col min="328" max="328" width="9.88671875" bestFit="1" customWidth="1"/>
    <col min="329" max="331" width="10.88671875" bestFit="1" customWidth="1"/>
    <col min="332" max="338" width="11.88671875" bestFit="1" customWidth="1"/>
    <col min="339" max="339" width="8.88671875" bestFit="1" customWidth="1"/>
    <col min="340" max="355" width="11.88671875" bestFit="1" customWidth="1"/>
    <col min="356" max="356" width="10.88671875" bestFit="1" customWidth="1"/>
    <col min="357" max="373" width="11.88671875" bestFit="1" customWidth="1"/>
    <col min="374" max="374" width="10.88671875" bestFit="1" customWidth="1"/>
    <col min="375" max="379" width="11.88671875" bestFit="1" customWidth="1"/>
    <col min="380" max="380" width="10.88671875" bestFit="1" customWidth="1"/>
    <col min="381" max="381" width="11.88671875" bestFit="1" customWidth="1"/>
    <col min="382" max="382" width="10.88671875" bestFit="1" customWidth="1"/>
    <col min="383" max="385" width="11.88671875" bestFit="1" customWidth="1"/>
    <col min="386" max="386" width="10.6640625" bestFit="1" customWidth="1"/>
    <col min="387" max="395" width="15.33203125" bestFit="1" customWidth="1"/>
    <col min="396" max="396" width="6.88671875" bestFit="1" customWidth="1"/>
    <col min="397" max="397" width="10.6640625" bestFit="1" customWidth="1"/>
    <col min="398" max="398" width="12.109375" bestFit="1" customWidth="1"/>
    <col min="399" max="399" width="9.5546875" bestFit="1" customWidth="1"/>
    <col min="400" max="400" width="12.109375" bestFit="1" customWidth="1"/>
    <col min="401" max="401" width="9.5546875" bestFit="1" customWidth="1"/>
    <col min="402" max="402" width="12.109375" bestFit="1" customWidth="1"/>
    <col min="403" max="403" width="9.5546875" bestFit="1" customWidth="1"/>
    <col min="404" max="404" width="12.109375" bestFit="1" customWidth="1"/>
    <col min="405" max="405" width="9.5546875" bestFit="1" customWidth="1"/>
    <col min="406" max="406" width="12.109375" bestFit="1" customWidth="1"/>
    <col min="407" max="407" width="9.5546875" bestFit="1" customWidth="1"/>
    <col min="408" max="408" width="12.109375" bestFit="1" customWidth="1"/>
    <col min="409" max="409" width="9.5546875" bestFit="1" customWidth="1"/>
    <col min="410" max="410" width="12.109375" bestFit="1" customWidth="1"/>
    <col min="411" max="411" width="10.5546875" bestFit="1" customWidth="1"/>
    <col min="412" max="412" width="13.109375" bestFit="1" customWidth="1"/>
    <col min="413" max="413" width="8.88671875" bestFit="1" customWidth="1"/>
    <col min="414" max="414" width="10.5546875" bestFit="1" customWidth="1"/>
    <col min="415" max="415" width="9.5546875" bestFit="1" customWidth="1"/>
    <col min="416" max="416" width="12.109375" bestFit="1" customWidth="1"/>
    <col min="417" max="417" width="10.5546875" bestFit="1" customWidth="1"/>
    <col min="418" max="418" width="13.109375" bestFit="1" customWidth="1"/>
    <col min="419" max="419" width="10.5546875" bestFit="1" customWidth="1"/>
    <col min="420" max="420" width="13.109375" bestFit="1" customWidth="1"/>
    <col min="421" max="421" width="10.5546875" bestFit="1" customWidth="1"/>
    <col min="422" max="422" width="13.109375" bestFit="1" customWidth="1"/>
    <col min="423" max="423" width="9.5546875" bestFit="1" customWidth="1"/>
    <col min="424" max="424" width="12.109375" bestFit="1" customWidth="1"/>
    <col min="425" max="425" width="10.5546875" bestFit="1" customWidth="1"/>
    <col min="426" max="426" width="13.109375" bestFit="1" customWidth="1"/>
    <col min="427" max="427" width="10.5546875" bestFit="1" customWidth="1"/>
    <col min="428" max="428" width="13.109375" bestFit="1" customWidth="1"/>
    <col min="429" max="429" width="10.5546875" bestFit="1" customWidth="1"/>
    <col min="430" max="430" width="13.109375" bestFit="1" customWidth="1"/>
    <col min="431" max="431" width="10.5546875" bestFit="1" customWidth="1"/>
    <col min="432" max="432" width="13.109375" bestFit="1" customWidth="1"/>
    <col min="433" max="433" width="10.5546875" bestFit="1" customWidth="1"/>
    <col min="434" max="434" width="13.109375" bestFit="1" customWidth="1"/>
    <col min="435" max="435" width="10.5546875" bestFit="1" customWidth="1"/>
    <col min="436" max="436" width="13.109375" bestFit="1" customWidth="1"/>
    <col min="437" max="437" width="10.5546875" bestFit="1" customWidth="1"/>
    <col min="438" max="438" width="13.109375" bestFit="1" customWidth="1"/>
    <col min="439" max="439" width="10.5546875" bestFit="1" customWidth="1"/>
    <col min="440" max="440" width="13.109375" bestFit="1" customWidth="1"/>
    <col min="441" max="441" width="10.5546875" bestFit="1" customWidth="1"/>
    <col min="442" max="442" width="13.109375" bestFit="1" customWidth="1"/>
    <col min="443" max="443" width="10.5546875" bestFit="1" customWidth="1"/>
    <col min="444" max="444" width="13.109375" bestFit="1" customWidth="1"/>
    <col min="445" max="445" width="10.5546875" bestFit="1" customWidth="1"/>
    <col min="446" max="446" width="13.109375" bestFit="1" customWidth="1"/>
    <col min="447" max="447" width="10.5546875" bestFit="1" customWidth="1"/>
    <col min="448" max="448" width="13.109375" bestFit="1" customWidth="1"/>
    <col min="449" max="449" width="10.5546875" bestFit="1" customWidth="1"/>
    <col min="450" max="450" width="13.109375" bestFit="1" customWidth="1"/>
    <col min="451" max="451" width="10.5546875" bestFit="1" customWidth="1"/>
    <col min="452" max="452" width="13.109375" bestFit="1" customWidth="1"/>
    <col min="453" max="453" width="10.5546875" bestFit="1" customWidth="1"/>
    <col min="454" max="454" width="13.109375" bestFit="1" customWidth="1"/>
    <col min="455" max="455" width="9.5546875" bestFit="1" customWidth="1"/>
    <col min="456" max="456" width="12.109375" bestFit="1" customWidth="1"/>
    <col min="457" max="457" width="10.5546875" bestFit="1" customWidth="1"/>
    <col min="458" max="458" width="13.109375" bestFit="1" customWidth="1"/>
    <col min="459" max="459" width="10.5546875" bestFit="1" customWidth="1"/>
    <col min="460" max="460" width="13.109375" bestFit="1" customWidth="1"/>
    <col min="461" max="461" width="10.5546875" bestFit="1" customWidth="1"/>
    <col min="462" max="462" width="13.109375" bestFit="1" customWidth="1"/>
    <col min="463" max="463" width="10.5546875" bestFit="1" customWidth="1"/>
    <col min="464" max="464" width="13.109375" bestFit="1" customWidth="1"/>
    <col min="465" max="465" width="10.5546875" bestFit="1" customWidth="1"/>
    <col min="466" max="466" width="13.109375" bestFit="1" customWidth="1"/>
    <col min="467" max="467" width="10.5546875" bestFit="1" customWidth="1"/>
    <col min="468" max="468" width="13.109375" bestFit="1" customWidth="1"/>
    <col min="469" max="469" width="10.5546875" bestFit="1" customWidth="1"/>
    <col min="470" max="470" width="13.109375" bestFit="1" customWidth="1"/>
    <col min="471" max="471" width="10.5546875" bestFit="1" customWidth="1"/>
    <col min="472" max="472" width="13.109375" bestFit="1" customWidth="1"/>
    <col min="473" max="473" width="9.5546875" bestFit="1" customWidth="1"/>
    <col min="474" max="474" width="12.109375" bestFit="1" customWidth="1"/>
    <col min="475" max="475" width="10.5546875" bestFit="1" customWidth="1"/>
    <col min="476" max="476" width="13.109375" bestFit="1" customWidth="1"/>
    <col min="477" max="477" width="10.5546875" bestFit="1" customWidth="1"/>
    <col min="478" max="478" width="13.109375" bestFit="1" customWidth="1"/>
    <col min="479" max="479" width="10.5546875" bestFit="1" customWidth="1"/>
    <col min="480" max="480" width="13.109375" bestFit="1" customWidth="1"/>
    <col min="481" max="481" width="10.5546875" bestFit="1" customWidth="1"/>
    <col min="482" max="482" width="13.109375" bestFit="1" customWidth="1"/>
    <col min="483" max="483" width="10.5546875" bestFit="1" customWidth="1"/>
    <col min="484" max="484" width="13.109375" bestFit="1" customWidth="1"/>
    <col min="485" max="485" width="10.5546875" bestFit="1" customWidth="1"/>
    <col min="486" max="486" width="13.109375" bestFit="1" customWidth="1"/>
    <col min="487" max="487" width="10.5546875" bestFit="1" customWidth="1"/>
    <col min="488" max="488" width="13.109375" bestFit="1" customWidth="1"/>
    <col min="489" max="489" width="9.5546875" bestFit="1" customWidth="1"/>
    <col min="490" max="490" width="12.109375" bestFit="1" customWidth="1"/>
    <col min="491" max="491" width="10.5546875" bestFit="1" customWidth="1"/>
    <col min="492" max="492" width="13.109375" bestFit="1" customWidth="1"/>
    <col min="493" max="493" width="10.5546875" bestFit="1" customWidth="1"/>
    <col min="494" max="494" width="13.109375" bestFit="1" customWidth="1"/>
    <col min="495" max="495" width="10.5546875" bestFit="1" customWidth="1"/>
    <col min="496" max="496" width="13.109375" bestFit="1" customWidth="1"/>
    <col min="497" max="497" width="11.5546875" bestFit="1" customWidth="1"/>
    <col min="498" max="498" width="14.109375" bestFit="1" customWidth="1"/>
    <col min="499" max="499" width="10.5546875" bestFit="1" customWidth="1"/>
    <col min="500" max="500" width="13.109375" bestFit="1" customWidth="1"/>
    <col min="501" max="501" width="11.5546875" bestFit="1" customWidth="1"/>
    <col min="502" max="502" width="14.109375" bestFit="1" customWidth="1"/>
    <col min="503" max="503" width="11.5546875" bestFit="1" customWidth="1"/>
    <col min="504" max="504" width="14.109375" bestFit="1" customWidth="1"/>
    <col min="505" max="505" width="10.5546875" bestFit="1" customWidth="1"/>
    <col min="506" max="506" width="13.109375" bestFit="1" customWidth="1"/>
    <col min="507" max="507" width="11.5546875" bestFit="1" customWidth="1"/>
    <col min="508" max="508" width="14.109375" bestFit="1" customWidth="1"/>
    <col min="509" max="509" width="11.5546875" bestFit="1" customWidth="1"/>
    <col min="510" max="510" width="14.109375" bestFit="1" customWidth="1"/>
    <col min="511" max="511" width="11.5546875" bestFit="1" customWidth="1"/>
    <col min="512" max="512" width="14.109375" bestFit="1" customWidth="1"/>
    <col min="513" max="513" width="10.5546875" bestFit="1" customWidth="1"/>
    <col min="514" max="514" width="13.109375" bestFit="1" customWidth="1"/>
    <col min="515" max="515" width="11.5546875" bestFit="1" customWidth="1"/>
    <col min="516" max="516" width="14.109375" bestFit="1" customWidth="1"/>
    <col min="517" max="517" width="11.5546875" bestFit="1" customWidth="1"/>
    <col min="518" max="518" width="14.109375" bestFit="1" customWidth="1"/>
    <col min="519" max="519" width="11.5546875" bestFit="1" customWidth="1"/>
    <col min="520" max="520" width="14.109375" bestFit="1" customWidth="1"/>
    <col min="521" max="521" width="11.5546875" bestFit="1" customWidth="1"/>
    <col min="522" max="522" width="14.109375" bestFit="1" customWidth="1"/>
    <col min="523" max="523" width="11.5546875" bestFit="1" customWidth="1"/>
    <col min="524" max="524" width="14.109375" bestFit="1" customWidth="1"/>
    <col min="525" max="525" width="11.5546875" bestFit="1" customWidth="1"/>
    <col min="526" max="526" width="14.109375" bestFit="1" customWidth="1"/>
    <col min="527" max="527" width="11.5546875" bestFit="1" customWidth="1"/>
    <col min="528" max="528" width="14.109375" bestFit="1" customWidth="1"/>
    <col min="529" max="529" width="11.5546875" bestFit="1" customWidth="1"/>
    <col min="530" max="530" width="14.109375" bestFit="1" customWidth="1"/>
    <col min="531" max="531" width="11.5546875" bestFit="1" customWidth="1"/>
    <col min="532" max="532" width="14.109375" bestFit="1" customWidth="1"/>
    <col min="533" max="533" width="11.5546875" bestFit="1" customWidth="1"/>
    <col min="534" max="534" width="14.109375" bestFit="1" customWidth="1"/>
    <col min="535" max="535" width="11.5546875" bestFit="1" customWidth="1"/>
    <col min="536" max="536" width="14.109375" bestFit="1" customWidth="1"/>
    <col min="537" max="537" width="11.5546875" bestFit="1" customWidth="1"/>
    <col min="538" max="538" width="14.109375" bestFit="1" customWidth="1"/>
    <col min="539" max="539" width="11.5546875" bestFit="1" customWidth="1"/>
    <col min="540" max="540" width="14.109375" bestFit="1" customWidth="1"/>
    <col min="541" max="541" width="11.5546875" bestFit="1" customWidth="1"/>
    <col min="542" max="542" width="14.109375" bestFit="1" customWidth="1"/>
    <col min="543" max="543" width="11.5546875" bestFit="1" customWidth="1"/>
    <col min="544" max="544" width="14.109375" bestFit="1" customWidth="1"/>
    <col min="545" max="545" width="11.5546875" bestFit="1" customWidth="1"/>
    <col min="546" max="546" width="14.109375" bestFit="1" customWidth="1"/>
    <col min="547" max="547" width="11.5546875" bestFit="1" customWidth="1"/>
    <col min="548" max="548" width="14.109375" bestFit="1" customWidth="1"/>
    <col min="549" max="549" width="11.5546875" bestFit="1" customWidth="1"/>
    <col min="550" max="550" width="14.109375" bestFit="1" customWidth="1"/>
    <col min="551" max="551" width="11.5546875" bestFit="1" customWidth="1"/>
    <col min="552" max="552" width="14.109375" bestFit="1" customWidth="1"/>
    <col min="553" max="553" width="11.5546875" bestFit="1" customWidth="1"/>
    <col min="554" max="554" width="14.109375" bestFit="1" customWidth="1"/>
    <col min="555" max="555" width="11.5546875" bestFit="1" customWidth="1"/>
    <col min="556" max="556" width="14.109375" bestFit="1" customWidth="1"/>
    <col min="557" max="557" width="11.5546875" bestFit="1" customWidth="1"/>
    <col min="558" max="558" width="14.109375" bestFit="1" customWidth="1"/>
    <col min="559" max="559" width="11.5546875" bestFit="1" customWidth="1"/>
    <col min="560" max="560" width="14.109375" bestFit="1" customWidth="1"/>
    <col min="561" max="561" width="11.5546875" bestFit="1" customWidth="1"/>
    <col min="562" max="562" width="14.109375" bestFit="1" customWidth="1"/>
    <col min="563" max="563" width="11.5546875" bestFit="1" customWidth="1"/>
    <col min="564" max="564" width="14.109375" bestFit="1" customWidth="1"/>
    <col min="565" max="565" width="11.5546875" bestFit="1" customWidth="1"/>
    <col min="566" max="566" width="14.109375" bestFit="1" customWidth="1"/>
    <col min="567" max="567" width="11.5546875" bestFit="1" customWidth="1"/>
    <col min="568" max="568" width="14.109375" bestFit="1" customWidth="1"/>
    <col min="569" max="569" width="11.5546875" bestFit="1" customWidth="1"/>
    <col min="570" max="570" width="14.109375" bestFit="1" customWidth="1"/>
    <col min="571" max="571" width="11.5546875" bestFit="1" customWidth="1"/>
    <col min="572" max="572" width="14.109375" bestFit="1" customWidth="1"/>
    <col min="573" max="573" width="11.5546875" bestFit="1" customWidth="1"/>
    <col min="574" max="574" width="14.109375" bestFit="1" customWidth="1"/>
    <col min="575" max="575" width="11.5546875" bestFit="1" customWidth="1"/>
    <col min="576" max="576" width="14.109375" bestFit="1" customWidth="1"/>
    <col min="577" max="577" width="11.5546875" bestFit="1" customWidth="1"/>
    <col min="578" max="578" width="14.109375" bestFit="1" customWidth="1"/>
    <col min="579" max="579" width="11.5546875" bestFit="1" customWidth="1"/>
    <col min="580" max="580" width="14.109375" bestFit="1" customWidth="1"/>
    <col min="581" max="581" width="11.5546875" bestFit="1" customWidth="1"/>
    <col min="582" max="582" width="14.109375" bestFit="1" customWidth="1"/>
    <col min="583" max="583" width="11.5546875" bestFit="1" customWidth="1"/>
    <col min="584" max="584" width="14.109375" bestFit="1" customWidth="1"/>
    <col min="585" max="585" width="11.5546875" bestFit="1" customWidth="1"/>
    <col min="586" max="586" width="14.109375" bestFit="1" customWidth="1"/>
    <col min="587" max="587" width="11.5546875" bestFit="1" customWidth="1"/>
    <col min="588" max="588" width="14.109375" bestFit="1" customWidth="1"/>
    <col min="589" max="589" width="10.5546875" bestFit="1" customWidth="1"/>
    <col min="590" max="590" width="13.109375" bestFit="1" customWidth="1"/>
    <col min="591" max="591" width="11.5546875" bestFit="1" customWidth="1"/>
    <col min="592" max="592" width="14.109375" bestFit="1" customWidth="1"/>
    <col min="593" max="593" width="11.5546875" bestFit="1" customWidth="1"/>
    <col min="594" max="594" width="14.109375" bestFit="1" customWidth="1"/>
    <col min="595" max="595" width="11.5546875" bestFit="1" customWidth="1"/>
    <col min="596" max="596" width="14.109375" bestFit="1" customWidth="1"/>
    <col min="597" max="597" width="11.5546875" bestFit="1" customWidth="1"/>
    <col min="598" max="598" width="14.109375" bestFit="1" customWidth="1"/>
    <col min="599" max="599" width="11.5546875" bestFit="1" customWidth="1"/>
    <col min="600" max="600" width="14.109375" bestFit="1" customWidth="1"/>
    <col min="601" max="601" width="11.5546875" bestFit="1" customWidth="1"/>
    <col min="602" max="602" width="14.109375" bestFit="1" customWidth="1"/>
    <col min="603" max="603" width="11.5546875" bestFit="1" customWidth="1"/>
    <col min="604" max="604" width="14.109375" bestFit="1" customWidth="1"/>
    <col min="605" max="605" width="11.5546875" bestFit="1" customWidth="1"/>
    <col min="606" max="606" width="14.109375" bestFit="1" customWidth="1"/>
    <col min="607" max="607" width="11.5546875" bestFit="1" customWidth="1"/>
    <col min="608" max="608" width="14.109375" bestFit="1" customWidth="1"/>
    <col min="609" max="609" width="11.5546875" bestFit="1" customWidth="1"/>
    <col min="610" max="610" width="14.109375" bestFit="1" customWidth="1"/>
    <col min="611" max="611" width="11.5546875" bestFit="1" customWidth="1"/>
    <col min="612" max="612" width="14.109375" bestFit="1" customWidth="1"/>
    <col min="613" max="613" width="11.5546875" bestFit="1" customWidth="1"/>
    <col min="614" max="614" width="14.109375" bestFit="1" customWidth="1"/>
    <col min="615" max="615" width="11.5546875" bestFit="1" customWidth="1"/>
    <col min="616" max="616" width="14.109375" bestFit="1" customWidth="1"/>
    <col min="617" max="617" width="11.5546875" bestFit="1" customWidth="1"/>
    <col min="618" max="618" width="14.109375" bestFit="1" customWidth="1"/>
    <col min="619" max="619" width="11.5546875" bestFit="1" customWidth="1"/>
    <col min="620" max="620" width="14.109375" bestFit="1" customWidth="1"/>
    <col min="621" max="621" width="11.5546875" bestFit="1" customWidth="1"/>
    <col min="622" max="622" width="14.109375" bestFit="1" customWidth="1"/>
    <col min="623" max="623" width="12.5546875" bestFit="1" customWidth="1"/>
    <col min="624" max="624" width="15.109375" bestFit="1" customWidth="1"/>
    <col min="625" max="625" width="12.5546875" bestFit="1" customWidth="1"/>
    <col min="626" max="626" width="15.109375" bestFit="1" customWidth="1"/>
    <col min="627" max="627" width="12.5546875" bestFit="1" customWidth="1"/>
    <col min="628" max="628" width="15.109375" bestFit="1" customWidth="1"/>
    <col min="629" max="629" width="11.5546875" bestFit="1" customWidth="1"/>
    <col min="630" max="630" width="14.109375" bestFit="1" customWidth="1"/>
    <col min="631" max="631" width="12.5546875" bestFit="1" customWidth="1"/>
    <col min="632" max="632" width="15.109375" bestFit="1" customWidth="1"/>
    <col min="633" max="633" width="12.5546875" bestFit="1" customWidth="1"/>
    <col min="634" max="634" width="15.109375" bestFit="1" customWidth="1"/>
    <col min="635" max="635" width="12.5546875" bestFit="1" customWidth="1"/>
    <col min="636" max="636" width="10.88671875" bestFit="1" customWidth="1"/>
    <col min="637" max="637" width="15.109375" bestFit="1" customWidth="1"/>
    <col min="638" max="638" width="12.5546875" bestFit="1" customWidth="1"/>
    <col min="639" max="639" width="15.109375" bestFit="1" customWidth="1"/>
    <col min="640" max="640" width="11.5546875" bestFit="1" customWidth="1"/>
    <col min="641" max="641" width="14.109375" bestFit="1" customWidth="1"/>
    <col min="642" max="642" width="12.5546875" bestFit="1" customWidth="1"/>
    <col min="643" max="643" width="15.109375" bestFit="1" customWidth="1"/>
    <col min="644" max="644" width="12.5546875" bestFit="1" customWidth="1"/>
    <col min="645" max="645" width="15.109375" bestFit="1" customWidth="1"/>
    <col min="646" max="646" width="12.5546875" bestFit="1" customWidth="1"/>
    <col min="647" max="647" width="15.109375" bestFit="1" customWidth="1"/>
    <col min="648" max="648" width="12.5546875" bestFit="1" customWidth="1"/>
    <col min="649" max="649" width="15.109375" bestFit="1" customWidth="1"/>
    <col min="650" max="650" width="11.5546875" bestFit="1" customWidth="1"/>
    <col min="651" max="651" width="14.109375" bestFit="1" customWidth="1"/>
    <col min="652" max="652" width="12.5546875" bestFit="1" customWidth="1"/>
    <col min="653" max="653" width="15.109375" bestFit="1" customWidth="1"/>
    <col min="654" max="654" width="12.5546875" bestFit="1" customWidth="1"/>
    <col min="655" max="655" width="15.109375" bestFit="1" customWidth="1"/>
    <col min="656" max="656" width="12.5546875" bestFit="1" customWidth="1"/>
    <col min="657" max="657" width="15.109375" bestFit="1" customWidth="1"/>
    <col min="658" max="658" width="12.5546875" bestFit="1" customWidth="1"/>
    <col min="659" max="659" width="15.109375" bestFit="1" customWidth="1"/>
    <col min="660" max="660" width="13.5546875" bestFit="1" customWidth="1"/>
    <col min="661" max="661" width="16.109375" bestFit="1" customWidth="1"/>
    <col min="662" max="662" width="13.5546875" bestFit="1" customWidth="1"/>
    <col min="663" max="663" width="16.109375" bestFit="1" customWidth="1"/>
    <col min="664" max="664" width="13.5546875" bestFit="1" customWidth="1"/>
    <col min="665" max="665" width="16.109375" bestFit="1" customWidth="1"/>
    <col min="666" max="666" width="13.5546875" bestFit="1" customWidth="1"/>
    <col min="667" max="667" width="16.109375" bestFit="1" customWidth="1"/>
    <col min="668" max="668" width="13.5546875" bestFit="1" customWidth="1"/>
    <col min="669" max="669" width="16.109375" bestFit="1" customWidth="1"/>
    <col min="670" max="670" width="13.5546875" bestFit="1" customWidth="1"/>
    <col min="671" max="671" width="16.109375" bestFit="1" customWidth="1"/>
    <col min="672" max="672" width="12.5546875" bestFit="1" customWidth="1"/>
    <col min="673" max="673" width="15.109375" bestFit="1" customWidth="1"/>
    <col min="674" max="674" width="13.5546875" bestFit="1" customWidth="1"/>
    <col min="675" max="675" width="16.109375" bestFit="1" customWidth="1"/>
    <col min="676" max="676" width="13.5546875" bestFit="1" customWidth="1"/>
    <col min="677" max="677" width="16.109375" bestFit="1" customWidth="1"/>
    <col min="678" max="678" width="13.5546875" bestFit="1" customWidth="1"/>
    <col min="679" max="679" width="16.109375" bestFit="1" customWidth="1"/>
    <col min="680" max="680" width="13.5546875" bestFit="1" customWidth="1"/>
    <col min="681" max="681" width="16.109375" bestFit="1" customWidth="1"/>
    <col min="682" max="682" width="13.5546875" bestFit="1" customWidth="1"/>
    <col min="683" max="683" width="16.109375" bestFit="1" customWidth="1"/>
    <col min="684" max="684" width="12.5546875" bestFit="1" customWidth="1"/>
    <col min="685" max="685" width="15.109375" bestFit="1" customWidth="1"/>
    <col min="686" max="686" width="13.5546875" bestFit="1" customWidth="1"/>
    <col min="687" max="687" width="16.109375" bestFit="1" customWidth="1"/>
    <col min="688" max="688" width="13.5546875" bestFit="1" customWidth="1"/>
    <col min="689" max="689" width="16.109375" bestFit="1" customWidth="1"/>
    <col min="690" max="690" width="12.5546875" bestFit="1" customWidth="1"/>
    <col min="691" max="691" width="15.109375" bestFit="1" customWidth="1"/>
    <col min="692" max="692" width="13.5546875" bestFit="1" customWidth="1"/>
    <col min="693" max="693" width="16.109375" bestFit="1" customWidth="1"/>
    <col min="694" max="694" width="13.5546875" bestFit="1" customWidth="1"/>
    <col min="695" max="695" width="16.109375" bestFit="1" customWidth="1"/>
    <col min="696" max="696" width="13.5546875" bestFit="1" customWidth="1"/>
    <col min="697" max="697" width="16.109375" bestFit="1" customWidth="1"/>
    <col min="698" max="698" width="13.5546875" bestFit="1" customWidth="1"/>
    <col min="699" max="699" width="16.109375" bestFit="1" customWidth="1"/>
    <col min="700" max="700" width="13.5546875" bestFit="1" customWidth="1"/>
    <col min="701" max="701" width="16.109375" bestFit="1" customWidth="1"/>
    <col min="702" max="702" width="13.5546875" bestFit="1" customWidth="1"/>
    <col min="703" max="703" width="16.109375" bestFit="1" customWidth="1"/>
    <col min="704" max="704" width="13.5546875" bestFit="1" customWidth="1"/>
    <col min="705" max="705" width="16.109375" bestFit="1" customWidth="1"/>
    <col min="706" max="706" width="13.5546875" bestFit="1" customWidth="1"/>
    <col min="707" max="707" width="16.109375" bestFit="1" customWidth="1"/>
    <col min="708" max="708" width="13.5546875" bestFit="1" customWidth="1"/>
    <col min="709" max="709" width="16.109375" bestFit="1" customWidth="1"/>
    <col min="710" max="710" width="13.5546875" bestFit="1" customWidth="1"/>
    <col min="711" max="711" width="16.109375" bestFit="1" customWidth="1"/>
    <col min="712" max="712" width="13.5546875" bestFit="1" customWidth="1"/>
    <col min="713" max="713" width="16.109375" bestFit="1" customWidth="1"/>
    <col min="714" max="714" width="13.5546875" bestFit="1" customWidth="1"/>
    <col min="715" max="715" width="16.109375" bestFit="1" customWidth="1"/>
    <col min="716" max="716" width="12.5546875" bestFit="1" customWidth="1"/>
    <col min="717" max="717" width="15.109375" bestFit="1" customWidth="1"/>
    <col min="718" max="718" width="13.5546875" bestFit="1" customWidth="1"/>
    <col min="719" max="719" width="16.109375" bestFit="1" customWidth="1"/>
    <col min="720" max="720" width="13.5546875" bestFit="1" customWidth="1"/>
    <col min="721" max="721" width="16.109375" bestFit="1" customWidth="1"/>
    <col min="722" max="722" width="13.5546875" bestFit="1" customWidth="1"/>
    <col min="723" max="723" width="16.109375" bestFit="1" customWidth="1"/>
    <col min="724" max="724" width="13.5546875" bestFit="1" customWidth="1"/>
    <col min="725" max="725" width="16.109375" bestFit="1" customWidth="1"/>
    <col min="726" max="726" width="13.5546875" bestFit="1" customWidth="1"/>
    <col min="727" max="727" width="16.109375" bestFit="1" customWidth="1"/>
    <col min="728" max="728" width="13.5546875" bestFit="1" customWidth="1"/>
    <col min="729" max="729" width="16.109375" bestFit="1" customWidth="1"/>
    <col min="730" max="730" width="13.5546875" bestFit="1" customWidth="1"/>
    <col min="731" max="731" width="16.109375" bestFit="1" customWidth="1"/>
    <col min="732" max="732" width="13.5546875" bestFit="1" customWidth="1"/>
    <col min="733" max="733" width="16.109375" bestFit="1" customWidth="1"/>
    <col min="734" max="734" width="13.5546875" bestFit="1" customWidth="1"/>
    <col min="735" max="735" width="16.109375" bestFit="1" customWidth="1"/>
    <col min="736" max="736" width="13.5546875" bestFit="1" customWidth="1"/>
    <col min="737" max="737" width="16.109375" bestFit="1" customWidth="1"/>
    <col min="738" max="738" width="13.5546875" bestFit="1" customWidth="1"/>
    <col min="739" max="739" width="16.109375" bestFit="1" customWidth="1"/>
    <col min="740" max="740" width="13.5546875" bestFit="1" customWidth="1"/>
    <col min="741" max="741" width="16.109375" bestFit="1" customWidth="1"/>
    <col min="742" max="742" width="13.5546875" bestFit="1" customWidth="1"/>
    <col min="743" max="743" width="16.109375" bestFit="1" customWidth="1"/>
    <col min="744" max="744" width="13.5546875" bestFit="1" customWidth="1"/>
    <col min="745" max="745" width="16.109375" bestFit="1" customWidth="1"/>
    <col min="746" max="746" width="13.5546875" bestFit="1" customWidth="1"/>
    <col min="747" max="747" width="16.109375" bestFit="1" customWidth="1"/>
    <col min="748" max="748" width="13.5546875" bestFit="1" customWidth="1"/>
    <col min="749" max="749" width="16.109375" bestFit="1" customWidth="1"/>
    <col min="750" max="750" width="12.5546875" bestFit="1" customWidth="1"/>
    <col min="751" max="751" width="15.109375" bestFit="1" customWidth="1"/>
    <col min="752" max="752" width="13.5546875" bestFit="1" customWidth="1"/>
    <col min="753" max="753" width="16.109375" bestFit="1" customWidth="1"/>
    <col min="754" max="754" width="13.5546875" bestFit="1" customWidth="1"/>
    <col min="755" max="755" width="16.109375" bestFit="1" customWidth="1"/>
    <col min="756" max="756" width="13.5546875" bestFit="1" customWidth="1"/>
    <col min="757" max="757" width="16.109375" bestFit="1" customWidth="1"/>
    <col min="758" max="758" width="12.5546875" bestFit="1" customWidth="1"/>
    <col min="759" max="759" width="15.109375" bestFit="1" customWidth="1"/>
    <col min="760" max="760" width="13.5546875" bestFit="1" customWidth="1"/>
    <col min="761" max="761" width="16.109375" bestFit="1" customWidth="1"/>
    <col min="762" max="762" width="13.5546875" bestFit="1" customWidth="1"/>
    <col min="763" max="763" width="16.109375" bestFit="1" customWidth="1"/>
    <col min="764" max="764" width="13.5546875" bestFit="1" customWidth="1"/>
    <col min="765" max="765" width="16.109375" bestFit="1" customWidth="1"/>
    <col min="766" max="766" width="13.5546875" bestFit="1" customWidth="1"/>
    <col min="767" max="767" width="16.109375" bestFit="1" customWidth="1"/>
    <col min="768" max="768" width="11.44140625" bestFit="1" customWidth="1"/>
    <col min="769" max="769" width="14.5546875" bestFit="1" customWidth="1"/>
    <col min="770" max="770" width="15.88671875" bestFit="1" customWidth="1"/>
    <col min="771" max="771" width="19.109375" bestFit="1" customWidth="1"/>
    <col min="772" max="772" width="15.88671875" bestFit="1" customWidth="1"/>
    <col min="773" max="773" width="19.109375" bestFit="1" customWidth="1"/>
    <col min="774" max="774" width="15.88671875" bestFit="1" customWidth="1"/>
    <col min="775" max="775" width="19.109375" bestFit="1" customWidth="1"/>
    <col min="776" max="776" width="15.88671875" bestFit="1" customWidth="1"/>
    <col min="777" max="777" width="19.109375" bestFit="1" customWidth="1"/>
    <col min="778" max="778" width="15.88671875" bestFit="1" customWidth="1"/>
    <col min="779" max="779" width="19.109375" bestFit="1" customWidth="1"/>
    <col min="780" max="780" width="15.88671875" bestFit="1" customWidth="1"/>
    <col min="781" max="781" width="19.109375" bestFit="1" customWidth="1"/>
    <col min="782" max="782" width="15.88671875" bestFit="1" customWidth="1"/>
    <col min="783" max="783" width="19.109375" bestFit="1" customWidth="1"/>
    <col min="784" max="784" width="15.88671875" bestFit="1" customWidth="1"/>
    <col min="785" max="785" width="19.109375" bestFit="1" customWidth="1"/>
    <col min="786" max="786" width="15.88671875" bestFit="1" customWidth="1"/>
    <col min="787" max="787" width="19.109375" bestFit="1" customWidth="1"/>
    <col min="788" max="788" width="8.5546875" bestFit="1" customWidth="1"/>
    <col min="789" max="789" width="11.5546875" bestFit="1" customWidth="1"/>
    <col min="790" max="790" width="10.6640625" bestFit="1" customWidth="1"/>
  </cols>
  <sheetData>
    <row r="2" spans="1:14" x14ac:dyDescent="0.3">
      <c r="A2" s="134" t="s">
        <v>265</v>
      </c>
      <c r="B2" t="s">
        <v>82</v>
      </c>
    </row>
    <row r="4" spans="1:14" x14ac:dyDescent="0.3">
      <c r="A4" s="134" t="s">
        <v>269</v>
      </c>
      <c r="B4" t="s">
        <v>270</v>
      </c>
      <c r="C4" t="s">
        <v>271</v>
      </c>
      <c r="D4" t="s">
        <v>272</v>
      </c>
      <c r="E4" t="s">
        <v>273</v>
      </c>
      <c r="F4" t="s">
        <v>274</v>
      </c>
      <c r="G4" t="s">
        <v>275</v>
      </c>
      <c r="H4" t="s">
        <v>276</v>
      </c>
      <c r="I4" t="s">
        <v>277</v>
      </c>
      <c r="J4" t="s">
        <v>278</v>
      </c>
      <c r="K4" t="s">
        <v>279</v>
      </c>
      <c r="L4" t="s">
        <v>280</v>
      </c>
      <c r="M4" t="s">
        <v>281</v>
      </c>
      <c r="N4" t="s">
        <v>282</v>
      </c>
    </row>
    <row r="5" spans="1:14" x14ac:dyDescent="0.3">
      <c r="A5" s="130" t="s">
        <v>22</v>
      </c>
      <c r="B5" s="61">
        <v>2.6745584834668761E-2</v>
      </c>
      <c r="C5" s="61">
        <v>3.0453940953820383E-2</v>
      </c>
      <c r="D5" s="61">
        <v>2.8608931946609514E-2</v>
      </c>
      <c r="E5" s="61">
        <v>3.0296568896311771E-2</v>
      </c>
      <c r="F5" s="61">
        <v>3.8464743899492532E-2</v>
      </c>
      <c r="G5" s="61">
        <v>3.7682464644699994E-2</v>
      </c>
      <c r="H5" s="61">
        <v>3.9276681521318212E-2</v>
      </c>
      <c r="I5" s="61">
        <v>4.1993360649031031E-2</v>
      </c>
      <c r="J5" s="61">
        <v>4.7591230803207728E-2</v>
      </c>
      <c r="K5" s="61">
        <v>4.8183461914219933E-2</v>
      </c>
      <c r="L5" s="61">
        <v>4.998418146112249E-2</v>
      </c>
      <c r="M5" s="61">
        <v>5.0537097197438381E-2</v>
      </c>
      <c r="N5" s="61">
        <v>3.9921991273215933E-2</v>
      </c>
    </row>
    <row r="6" spans="1:14" x14ac:dyDescent="0.3">
      <c r="A6" s="130" t="s">
        <v>21</v>
      </c>
      <c r="B6" s="61">
        <v>3.3683191522064448E-2</v>
      </c>
      <c r="C6" s="61">
        <v>3.3979063204144067E-2</v>
      </c>
      <c r="D6" s="61">
        <v>3.8186174494887169E-2</v>
      </c>
      <c r="E6" s="61">
        <v>3.9471122357631609E-2</v>
      </c>
      <c r="F6" s="61">
        <v>4.1662623009869899E-2</v>
      </c>
      <c r="G6" s="61">
        <v>4.0993522179667827E-2</v>
      </c>
      <c r="H6" s="61">
        <v>4.2735695744626545E-2</v>
      </c>
      <c r="I6" s="61">
        <v>4.341237907001512E-2</v>
      </c>
      <c r="J6" s="61">
        <v>4.6969178455577326E-2</v>
      </c>
      <c r="K6" s="61">
        <v>5.0677062867032031E-2</v>
      </c>
      <c r="L6" s="61">
        <v>4.8707446071234548E-2</v>
      </c>
      <c r="M6" s="61">
        <v>5.1926704697972566E-2</v>
      </c>
      <c r="N6" s="61">
        <v>4.2724324912528956E-2</v>
      </c>
    </row>
    <row r="7" spans="1:14" x14ac:dyDescent="0.3">
      <c r="A7" s="130" t="s">
        <v>20</v>
      </c>
      <c r="B7" s="61">
        <v>4.2064269657111852E-2</v>
      </c>
      <c r="C7" s="61">
        <v>4.1011687676944318E-2</v>
      </c>
      <c r="D7" s="61">
        <v>4.3096586221973925E-2</v>
      </c>
      <c r="E7" s="61">
        <v>4.4563354988495937E-2</v>
      </c>
      <c r="F7" s="61">
        <v>4.5617319553809113E-2</v>
      </c>
      <c r="G7" s="61">
        <v>4.9524960274412624E-2</v>
      </c>
      <c r="H7" s="61">
        <v>5.0452697756845209E-2</v>
      </c>
      <c r="I7" s="61">
        <v>5.6944900125709796E-2</v>
      </c>
      <c r="J7" s="61">
        <v>5.9852721594507358E-2</v>
      </c>
      <c r="K7" s="61">
        <v>5.8906501620737281E-2</v>
      </c>
      <c r="L7" s="61">
        <v>6.2728548181500338E-2</v>
      </c>
      <c r="M7" s="61">
        <v>6.6642544689064165E-2</v>
      </c>
      <c r="N7" s="61">
        <v>5.1699753397424997E-2</v>
      </c>
    </row>
    <row r="8" spans="1:14" x14ac:dyDescent="0.3">
      <c r="A8" s="130" t="s">
        <v>19</v>
      </c>
      <c r="B8" s="61">
        <v>3.8365780766271576E-2</v>
      </c>
      <c r="C8" s="61">
        <v>4.0246317302932155E-2</v>
      </c>
      <c r="D8" s="61">
        <v>4.1472976634975074E-2</v>
      </c>
      <c r="E8" s="61">
        <v>4.1768034250390107E-2</v>
      </c>
      <c r="F8" s="61">
        <v>4.0506779087437939E-2</v>
      </c>
      <c r="G8" s="61">
        <v>4.3088126127955081E-2</v>
      </c>
      <c r="H8" s="61">
        <v>4.4710379232622922E-2</v>
      </c>
      <c r="I8" s="61">
        <v>5.0926354665264698E-2</v>
      </c>
      <c r="J8" s="61">
        <v>5.2635422588219016E-2</v>
      </c>
      <c r="K8" s="61">
        <v>5.3382963072450593E-2</v>
      </c>
      <c r="L8" s="61">
        <v>5.3582400989504078E-2</v>
      </c>
      <c r="M8" s="61">
        <v>5.7565241709152601E-2</v>
      </c>
      <c r="N8" s="61">
        <v>4.6447047151293351E-2</v>
      </c>
    </row>
    <row r="9" spans="1:14" x14ac:dyDescent="0.3">
      <c r="A9" s="130" t="s">
        <v>18</v>
      </c>
      <c r="B9" s="61">
        <v>3.75230425949208E-2</v>
      </c>
      <c r="C9" s="61">
        <v>3.6549365342155082E-2</v>
      </c>
      <c r="D9" s="61">
        <v>3.7025941225186848E-2</v>
      </c>
      <c r="E9" s="61">
        <v>4.3419898301475121E-2</v>
      </c>
      <c r="F9" s="61">
        <v>4.4480874279881892E-2</v>
      </c>
      <c r="G9" s="61">
        <v>4.7894889360803647E-2</v>
      </c>
      <c r="H9" s="61">
        <v>4.61549647798997E-2</v>
      </c>
      <c r="I9" s="61">
        <v>5.0724196476622324E-2</v>
      </c>
      <c r="J9" s="61">
        <v>5.3380179149856259E-2</v>
      </c>
      <c r="K9" s="61">
        <v>5.1114305211913826E-2</v>
      </c>
      <c r="L9" s="61">
        <v>5.0985201486557677E-2</v>
      </c>
      <c r="M9" s="61">
        <v>5.325868372632872E-2</v>
      </c>
      <c r="N9" s="61">
        <v>4.5879671427900157E-2</v>
      </c>
    </row>
    <row r="10" spans="1:14" x14ac:dyDescent="0.3">
      <c r="A10" s="130" t="s">
        <v>17</v>
      </c>
      <c r="B10" s="61">
        <v>3.3760483787088826E-2</v>
      </c>
      <c r="C10" s="61">
        <v>3.3869615369060212E-2</v>
      </c>
      <c r="D10" s="61">
        <v>4.0595198565255002E-2</v>
      </c>
      <c r="E10" s="61">
        <v>4.0032777449702628E-2</v>
      </c>
      <c r="F10" s="61">
        <v>4.2036873591520113E-2</v>
      </c>
      <c r="G10" s="61">
        <v>4.2674185063972699E-2</v>
      </c>
      <c r="H10" s="61">
        <v>4.292678542273054E-2</v>
      </c>
      <c r="I10" s="61">
        <v>5.0254705553884366E-2</v>
      </c>
      <c r="J10" s="61">
        <v>4.749378797086834E-2</v>
      </c>
      <c r="K10" s="61">
        <v>4.9315912875385635E-2</v>
      </c>
      <c r="L10" s="61">
        <v>5.455983485551949E-2</v>
      </c>
      <c r="M10" s="61">
        <v>6.2416717901403733E-2</v>
      </c>
      <c r="N10" s="61">
        <v>4.4553477172709396E-2</v>
      </c>
    </row>
    <row r="11" spans="1:14" x14ac:dyDescent="0.3">
      <c r="A11" s="130" t="s">
        <v>16</v>
      </c>
      <c r="B11" s="61">
        <v>2.7167841152567401E-2</v>
      </c>
      <c r="C11" s="61">
        <v>2.9080696038124187E-2</v>
      </c>
      <c r="D11" s="61">
        <v>3.0605020059609866E-2</v>
      </c>
      <c r="E11" s="61">
        <v>3.1233937028463374E-2</v>
      </c>
      <c r="F11" s="61">
        <v>3.2148181930327369E-2</v>
      </c>
      <c r="G11" s="61">
        <v>3.3934581707944243E-2</v>
      </c>
      <c r="H11" s="61">
        <v>3.6896036694671508E-2</v>
      </c>
      <c r="I11" s="61">
        <v>3.7829755608669871E-2</v>
      </c>
      <c r="J11" s="61">
        <v>4.0039768686919767E-2</v>
      </c>
      <c r="K11" s="61">
        <v>3.9589468134841002E-2</v>
      </c>
      <c r="L11" s="61">
        <v>4.2492852771048972E-2</v>
      </c>
      <c r="M11" s="61">
        <v>4.5196109762777804E-2</v>
      </c>
      <c r="N11" s="61">
        <v>3.5489216190944486E-2</v>
      </c>
    </row>
    <row r="15" spans="1:14" x14ac:dyDescent="0.3">
      <c r="A15" s="130" t="s">
        <v>283</v>
      </c>
      <c r="B15" s="61">
        <f t="shared" ref="B15:M15" si="0">AVERAGE(B5:B11)</f>
        <v>3.4187170616384807E-2</v>
      </c>
      <c r="C15" s="61">
        <f t="shared" si="0"/>
        <v>3.5027240841025771E-2</v>
      </c>
      <c r="D15" s="61">
        <f t="shared" si="0"/>
        <v>3.7084404164071057E-2</v>
      </c>
      <c r="E15" s="61">
        <f t="shared" si="0"/>
        <v>3.8683670467495802E-2</v>
      </c>
      <c r="F15" s="61">
        <f t="shared" si="0"/>
        <v>4.0702485050334129E-2</v>
      </c>
      <c r="G15" s="61">
        <f t="shared" si="0"/>
        <v>4.2256104194208013E-2</v>
      </c>
      <c r="H15" s="61">
        <f t="shared" si="0"/>
        <v>4.3307605878959231E-2</v>
      </c>
      <c r="I15" s="61">
        <f t="shared" si="0"/>
        <v>4.7440807449885311E-2</v>
      </c>
      <c r="J15" s="61">
        <f t="shared" si="0"/>
        <v>4.970889846416511E-2</v>
      </c>
      <c r="K15" s="61">
        <f t="shared" si="0"/>
        <v>5.0167096528082898E-2</v>
      </c>
      <c r="L15" s="61">
        <f t="shared" si="0"/>
        <v>5.1862923688069648E-2</v>
      </c>
      <c r="M15" s="61">
        <f t="shared" si="0"/>
        <v>5.5363299954876863E-2</v>
      </c>
      <c r="N15" s="61">
        <f t="shared" ref="N15" si="1">AVERAGE(N5:N12)</f>
        <v>4.3816497360859616E-2</v>
      </c>
    </row>
    <row r="17" spans="1:16" x14ac:dyDescent="0.3">
      <c r="A17" s="130" t="s">
        <v>295</v>
      </c>
    </row>
    <row r="18" spans="1:16" x14ac:dyDescent="0.3">
      <c r="A18" s="130" t="s">
        <v>285</v>
      </c>
      <c r="B18" s="61">
        <f t="shared" ref="B18:M18" si="2">MIN(B5:B10)</f>
        <v>2.6745584834668761E-2</v>
      </c>
      <c r="C18" s="61">
        <f t="shared" si="2"/>
        <v>3.0453940953820383E-2</v>
      </c>
      <c r="D18" s="61">
        <f t="shared" si="2"/>
        <v>2.8608931946609514E-2</v>
      </c>
      <c r="E18" s="61">
        <f t="shared" si="2"/>
        <v>3.0296568896311771E-2</v>
      </c>
      <c r="F18" s="61">
        <f t="shared" si="2"/>
        <v>3.8464743899492532E-2</v>
      </c>
      <c r="G18" s="61">
        <f t="shared" si="2"/>
        <v>3.7682464644699994E-2</v>
      </c>
      <c r="H18" s="61">
        <f t="shared" si="2"/>
        <v>3.9276681521318212E-2</v>
      </c>
      <c r="I18" s="61">
        <f t="shared" si="2"/>
        <v>4.1993360649031031E-2</v>
      </c>
      <c r="J18" s="61">
        <f t="shared" si="2"/>
        <v>4.6969178455577326E-2</v>
      </c>
      <c r="K18" s="61">
        <f t="shared" si="2"/>
        <v>4.8183461914219933E-2</v>
      </c>
      <c r="L18" s="61">
        <f t="shared" si="2"/>
        <v>4.8707446071234548E-2</v>
      </c>
      <c r="M18" s="61">
        <f t="shared" si="2"/>
        <v>5.0537097197438381E-2</v>
      </c>
      <c r="N18" s="61">
        <f t="shared" ref="N18" si="3">MIN(N5:N11)</f>
        <v>3.5489216190944486E-2</v>
      </c>
    </row>
    <row r="19" spans="1:16" x14ac:dyDescent="0.3">
      <c r="A19" s="130" t="s">
        <v>286</v>
      </c>
      <c r="B19" s="61">
        <f t="shared" ref="B19:M19" si="4">MAX(B5:B10)</f>
        <v>4.2064269657111852E-2</v>
      </c>
      <c r="C19" s="61">
        <f t="shared" si="4"/>
        <v>4.1011687676944318E-2</v>
      </c>
      <c r="D19" s="61">
        <f t="shared" si="4"/>
        <v>4.3096586221973925E-2</v>
      </c>
      <c r="E19" s="61">
        <f t="shared" si="4"/>
        <v>4.4563354988495937E-2</v>
      </c>
      <c r="F19" s="61">
        <f t="shared" si="4"/>
        <v>4.5617319553809113E-2</v>
      </c>
      <c r="G19" s="61">
        <f t="shared" si="4"/>
        <v>4.9524960274412624E-2</v>
      </c>
      <c r="H19" s="61">
        <f t="shared" si="4"/>
        <v>5.0452697756845209E-2</v>
      </c>
      <c r="I19" s="61">
        <f t="shared" si="4"/>
        <v>5.6944900125709796E-2</v>
      </c>
      <c r="J19" s="61">
        <f t="shared" si="4"/>
        <v>5.9852721594507358E-2</v>
      </c>
      <c r="K19" s="61">
        <f t="shared" si="4"/>
        <v>5.8906501620737281E-2</v>
      </c>
      <c r="L19" s="61">
        <f t="shared" si="4"/>
        <v>6.2728548181500338E-2</v>
      </c>
      <c r="M19" s="61">
        <f t="shared" si="4"/>
        <v>6.6642544689064165E-2</v>
      </c>
      <c r="N19" s="61">
        <f t="shared" ref="N19" si="5">MAX(N5:N11)</f>
        <v>5.1699753397424997E-2</v>
      </c>
    </row>
    <row r="20" spans="1:16" x14ac:dyDescent="0.3">
      <c r="A20" s="130" t="s">
        <v>287</v>
      </c>
      <c r="B20" s="61">
        <f t="shared" ref="B20:M20" si="6">AVERAGE(B5:B10)</f>
        <v>3.5357058860354375E-2</v>
      </c>
      <c r="C20" s="61">
        <f t="shared" si="6"/>
        <v>3.6018331641509367E-2</v>
      </c>
      <c r="D20" s="61">
        <f t="shared" si="6"/>
        <v>3.8164301514814584E-2</v>
      </c>
      <c r="E20" s="61">
        <f t="shared" si="6"/>
        <v>3.9925292707334532E-2</v>
      </c>
      <c r="F20" s="61">
        <f t="shared" si="6"/>
        <v>4.2128202237001922E-2</v>
      </c>
      <c r="G20" s="61">
        <f t="shared" si="6"/>
        <v>4.3643024608585317E-2</v>
      </c>
      <c r="H20" s="61">
        <f t="shared" si="6"/>
        <v>4.4376200743007188E-2</v>
      </c>
      <c r="I20" s="61">
        <f t="shared" si="6"/>
        <v>4.9042649423421215E-2</v>
      </c>
      <c r="J20" s="61">
        <f t="shared" si="6"/>
        <v>5.1320420093706E-2</v>
      </c>
      <c r="K20" s="61">
        <f t="shared" si="6"/>
        <v>5.193003459362322E-2</v>
      </c>
      <c r="L20" s="61">
        <f t="shared" si="6"/>
        <v>5.3424602174239756E-2</v>
      </c>
      <c r="M20" s="61">
        <f t="shared" si="6"/>
        <v>5.7057831653560036E-2</v>
      </c>
      <c r="N20" s="61">
        <f t="shared" ref="N20" si="7">AVERAGE(N5:N11)</f>
        <v>4.3816497360859616E-2</v>
      </c>
    </row>
    <row r="22" spans="1:16" x14ac:dyDescent="0.3">
      <c r="A22" s="130" t="s">
        <v>293</v>
      </c>
      <c r="B22" s="61">
        <f t="shared" ref="B22:M22" si="8">+B11-B20</f>
        <v>-8.1892177077869735E-3</v>
      </c>
      <c r="C22" s="61">
        <f t="shared" si="8"/>
        <v>-6.9376356033851797E-3</v>
      </c>
      <c r="D22" s="61">
        <f t="shared" si="8"/>
        <v>-7.5592814552047187E-3</v>
      </c>
      <c r="E22" s="61">
        <f t="shared" si="8"/>
        <v>-8.6913556788711585E-3</v>
      </c>
      <c r="F22" s="61">
        <f t="shared" si="8"/>
        <v>-9.980020306674553E-3</v>
      </c>
      <c r="G22" s="61">
        <f t="shared" si="8"/>
        <v>-9.7084429006410733E-3</v>
      </c>
      <c r="H22" s="61">
        <f t="shared" si="8"/>
        <v>-7.4801640483356802E-3</v>
      </c>
      <c r="I22" s="61">
        <f t="shared" si="8"/>
        <v>-1.1212893814751344E-2</v>
      </c>
      <c r="J22" s="61">
        <f t="shared" si="8"/>
        <v>-1.1280651406786232E-2</v>
      </c>
      <c r="K22" s="61">
        <f t="shared" si="8"/>
        <v>-1.2340566458782218E-2</v>
      </c>
      <c r="L22" s="61">
        <f t="shared" si="8"/>
        <v>-1.0931749403190784E-2</v>
      </c>
      <c r="M22" s="61">
        <f t="shared" si="8"/>
        <v>-1.1861721890782231E-2</v>
      </c>
      <c r="N22" s="61">
        <f t="shared" ref="N22" si="9">+N12-N20</f>
        <v>-4.3816497360859616E-2</v>
      </c>
      <c r="P22" s="61"/>
    </row>
    <row r="25" spans="1:16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8" spans="1:16" x14ac:dyDescent="0.3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6" x14ac:dyDescent="0.3">
      <c r="B29" s="61"/>
      <c r="C29" s="61"/>
      <c r="D29" s="61"/>
      <c r="E29" s="61"/>
      <c r="F29" s="61"/>
      <c r="G29" s="61"/>
      <c r="H29" s="61"/>
      <c r="I29" s="61"/>
      <c r="J29" s="61"/>
    </row>
    <row r="30" spans="1:16" x14ac:dyDescent="0.3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6" x14ac:dyDescent="0.3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/>
    </row>
    <row r="34" spans="14:14" x14ac:dyDescent="0.3">
      <c r="N34" s="61"/>
    </row>
  </sheetData>
  <pageMargins left="0.7" right="0.7" top="0.75" bottom="0.75" header="0.3" footer="0.3"/>
  <pageSetup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4D8C-E6B6-443F-9B8F-2ABDA17982DE}">
  <dimension ref="A1:BO592"/>
  <sheetViews>
    <sheetView zoomScale="70" zoomScaleNormal="70" workbookViewId="0">
      <selection activeCell="C553" sqref="A1:XFD1048576"/>
    </sheetView>
  </sheetViews>
  <sheetFormatPr defaultColWidth="18.44140625" defaultRowHeight="14.4" x14ac:dyDescent="0.3"/>
  <cols>
    <col min="1" max="1" width="32.44140625" bestFit="1" customWidth="1"/>
    <col min="2" max="2" width="6.88671875" customWidth="1"/>
    <col min="3" max="3" width="19.109375" customWidth="1"/>
  </cols>
  <sheetData>
    <row r="1" spans="1:16" x14ac:dyDescent="0.3">
      <c r="A1" t="s">
        <v>265</v>
      </c>
      <c r="B1" t="s">
        <v>266</v>
      </c>
      <c r="C1" t="s">
        <v>23</v>
      </c>
      <c r="D1" t="s">
        <v>206</v>
      </c>
      <c r="E1" t="s">
        <v>267</v>
      </c>
      <c r="F1" t="s">
        <v>3</v>
      </c>
      <c r="G1" t="s">
        <v>268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6" x14ac:dyDescent="0.3">
      <c r="A2" s="13"/>
      <c r="B2" s="1" t="s">
        <v>0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</row>
    <row r="3" spans="1:16" x14ac:dyDescent="0.3">
      <c r="A3" s="1" t="s">
        <v>337</v>
      </c>
      <c r="B3" s="1" t="s">
        <v>37</v>
      </c>
      <c r="C3" s="2"/>
      <c r="D3" s="2"/>
      <c r="E3" s="3" t="s">
        <v>1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x14ac:dyDescent="0.3">
      <c r="A4" t="s">
        <v>37</v>
      </c>
      <c r="B4" s="4" t="s">
        <v>14</v>
      </c>
      <c r="C4" s="4" t="s">
        <v>38</v>
      </c>
      <c r="D4" s="5">
        <v>669703991.37300003</v>
      </c>
      <c r="E4" s="5">
        <v>53160115.07</v>
      </c>
      <c r="F4" s="5">
        <v>59719048.523000002</v>
      </c>
      <c r="G4" s="5">
        <v>57991293.829999998</v>
      </c>
      <c r="H4" s="5">
        <v>59714916.890000001</v>
      </c>
      <c r="I4" s="5">
        <v>53769473.030000009</v>
      </c>
      <c r="J4" s="5">
        <v>56890011.779999986</v>
      </c>
      <c r="K4" s="5">
        <v>58977744.420000002</v>
      </c>
      <c r="L4" s="5">
        <v>51645242.330000006</v>
      </c>
      <c r="M4" s="5">
        <v>52626742.300000004</v>
      </c>
      <c r="N4" s="5">
        <v>54513772.720000006</v>
      </c>
      <c r="O4" s="5">
        <v>54349182.840000011</v>
      </c>
      <c r="P4" s="5">
        <v>56346447.640000015</v>
      </c>
    </row>
    <row r="5" spans="1:16" x14ac:dyDescent="0.3">
      <c r="A5" t="s">
        <v>37</v>
      </c>
      <c r="B5" s="6" t="s">
        <v>14</v>
      </c>
      <c r="C5" s="6" t="s">
        <v>39</v>
      </c>
      <c r="D5" s="7">
        <v>651256725.6730001</v>
      </c>
      <c r="E5" s="7">
        <v>52253374.759999998</v>
      </c>
      <c r="F5" s="7">
        <v>58152971.273000002</v>
      </c>
      <c r="G5" s="7">
        <v>56415619.5</v>
      </c>
      <c r="H5" s="7">
        <v>58002773.140000001</v>
      </c>
      <c r="I5" s="7">
        <v>52147073.100000009</v>
      </c>
      <c r="J5" s="7">
        <v>55933707.339999989</v>
      </c>
      <c r="K5" s="7">
        <v>57238892.160000004</v>
      </c>
      <c r="L5" s="7">
        <v>50073410.490000002</v>
      </c>
      <c r="M5" s="7">
        <v>50958716.120000005</v>
      </c>
      <c r="N5" s="7">
        <v>52808178.390000008</v>
      </c>
      <c r="O5" s="7">
        <v>52642933.45000001</v>
      </c>
      <c r="P5" s="7">
        <v>54629075.950000018</v>
      </c>
    </row>
    <row r="6" spans="1:16" x14ac:dyDescent="0.3">
      <c r="A6" t="s">
        <v>37</v>
      </c>
      <c r="B6" s="4" t="s">
        <v>14</v>
      </c>
      <c r="C6" s="4" t="s">
        <v>40</v>
      </c>
      <c r="D6" s="5">
        <v>18447265.700000003</v>
      </c>
      <c r="E6" s="5">
        <v>906740.31000000017</v>
      </c>
      <c r="F6" s="5">
        <v>1566077.25</v>
      </c>
      <c r="G6" s="5">
        <v>1575674.3300000003</v>
      </c>
      <c r="H6" s="5">
        <v>1712143.7499999998</v>
      </c>
      <c r="I6" s="5">
        <v>1622399.9300000004</v>
      </c>
      <c r="J6" s="5">
        <v>956304.44000000006</v>
      </c>
      <c r="K6" s="5">
        <v>1738852.2600000002</v>
      </c>
      <c r="L6" s="5">
        <v>1571831.84</v>
      </c>
      <c r="M6" s="5">
        <v>1668026.18</v>
      </c>
      <c r="N6" s="5">
        <v>1705594.33</v>
      </c>
      <c r="O6" s="5">
        <v>1706249.3900000001</v>
      </c>
      <c r="P6" s="5">
        <v>1717371.6900000004</v>
      </c>
    </row>
    <row r="7" spans="1:16" x14ac:dyDescent="0.3">
      <c r="B7" s="1" t="s">
        <v>41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t="s">
        <v>41</v>
      </c>
      <c r="B8" s="4" t="s">
        <v>14</v>
      </c>
      <c r="C8" s="4" t="s">
        <v>38</v>
      </c>
      <c r="D8" s="5">
        <v>565492163.81599998</v>
      </c>
      <c r="E8" s="5">
        <v>51573912.43999999</v>
      </c>
      <c r="F8" s="5">
        <v>56190348.300000004</v>
      </c>
      <c r="G8" s="5">
        <v>54367487.590000004</v>
      </c>
      <c r="H8" s="5">
        <v>55805164.710000016</v>
      </c>
      <c r="I8" s="5">
        <v>50224760.549999997</v>
      </c>
      <c r="J8" s="5">
        <v>53854227.500000015</v>
      </c>
      <c r="K8" s="5">
        <v>54252008.220000014</v>
      </c>
      <c r="L8" s="5">
        <v>46322317.99000001</v>
      </c>
      <c r="M8" s="5">
        <v>46048060.949999996</v>
      </c>
      <c r="N8" s="5">
        <v>45486453.680000007</v>
      </c>
      <c r="O8" s="5">
        <v>37651710.425999999</v>
      </c>
      <c r="P8" s="5">
        <v>13715711.460000003</v>
      </c>
    </row>
    <row r="9" spans="1:16" x14ac:dyDescent="0.3">
      <c r="A9" t="s">
        <v>41</v>
      </c>
      <c r="B9" s="6" t="s">
        <v>14</v>
      </c>
      <c r="C9" s="6" t="s">
        <v>39</v>
      </c>
      <c r="D9" s="7">
        <v>552720087.86600006</v>
      </c>
      <c r="E9" s="7">
        <v>50396010.149999991</v>
      </c>
      <c r="F9" s="7">
        <v>55012122.110000007</v>
      </c>
      <c r="G9" s="7">
        <v>53218815.290000007</v>
      </c>
      <c r="H9" s="7">
        <v>54542453.000000015</v>
      </c>
      <c r="I9" s="7">
        <v>49063906.579999998</v>
      </c>
      <c r="J9" s="7">
        <v>52704521.830000013</v>
      </c>
      <c r="K9" s="7">
        <v>53025525.63000001</v>
      </c>
      <c r="L9" s="7">
        <v>45244905.45000001</v>
      </c>
      <c r="M9" s="7">
        <v>44944386.119999997</v>
      </c>
      <c r="N9" s="7">
        <v>44454129.430000007</v>
      </c>
      <c r="O9" s="7">
        <v>36782115.745999999</v>
      </c>
      <c r="P9" s="7">
        <v>13331196.530000003</v>
      </c>
    </row>
    <row r="10" spans="1:16" x14ac:dyDescent="0.3">
      <c r="A10" t="s">
        <v>41</v>
      </c>
      <c r="B10" s="4" t="s">
        <v>14</v>
      </c>
      <c r="C10" s="4" t="s">
        <v>40</v>
      </c>
      <c r="D10" s="5">
        <v>12772075.949999997</v>
      </c>
      <c r="E10" s="5">
        <v>1177902.29</v>
      </c>
      <c r="F10" s="5">
        <v>1178226.1899999997</v>
      </c>
      <c r="G10" s="5">
        <v>1148672.3</v>
      </c>
      <c r="H10" s="5">
        <v>1262711.7099999997</v>
      </c>
      <c r="I10" s="5">
        <v>1160853.97</v>
      </c>
      <c r="J10" s="5">
        <v>1149705.6699999997</v>
      </c>
      <c r="K10" s="5">
        <v>1226482.5899999999</v>
      </c>
      <c r="L10" s="5">
        <v>1077412.54</v>
      </c>
      <c r="M10" s="5">
        <v>1103674.83</v>
      </c>
      <c r="N10" s="5">
        <v>1032324.25</v>
      </c>
      <c r="O10" s="5">
        <v>869594.67999999993</v>
      </c>
      <c r="P10" s="5">
        <v>384514.93</v>
      </c>
    </row>
    <row r="11" spans="1:16" x14ac:dyDescent="0.3">
      <c r="B11" s="1" t="s">
        <v>42</v>
      </c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3">
      <c r="A12" t="s">
        <v>42</v>
      </c>
      <c r="B12" s="4" t="s">
        <v>14</v>
      </c>
      <c r="C12" s="4" t="s">
        <v>43</v>
      </c>
      <c r="D12" s="9">
        <v>0.84439121029673248</v>
      </c>
      <c r="E12" s="9">
        <v>0.97016179088567933</v>
      </c>
      <c r="F12" s="9">
        <v>0.94091164694894691</v>
      </c>
      <c r="G12" s="9">
        <v>0.93751120210176564</v>
      </c>
      <c r="H12" s="9">
        <v>0.93452637324770826</v>
      </c>
      <c r="I12" s="9">
        <v>0.93407574446522312</v>
      </c>
      <c r="J12" s="9">
        <v>0.94663765773612973</v>
      </c>
      <c r="K12" s="9">
        <v>0.91987255113816391</v>
      </c>
      <c r="L12" s="9">
        <v>0.89693291966783972</v>
      </c>
      <c r="M12" s="9">
        <v>0.87499356672130535</v>
      </c>
      <c r="N12" s="9">
        <v>0.83440296663437385</v>
      </c>
      <c r="O12" s="9">
        <v>0.69277417724648882</v>
      </c>
      <c r="P12" s="9">
        <v>0.24341750073811749</v>
      </c>
    </row>
    <row r="13" spans="1:16" x14ac:dyDescent="0.3">
      <c r="A13" t="s">
        <v>42</v>
      </c>
      <c r="B13" s="6" t="s">
        <v>14</v>
      </c>
      <c r="C13" s="6" t="s">
        <v>44</v>
      </c>
      <c r="D13" s="10">
        <v>0.84869770411173329</v>
      </c>
      <c r="E13" s="10">
        <v>0.9644546477901017</v>
      </c>
      <c r="F13" s="10">
        <v>0.9459898764543736</v>
      </c>
      <c r="G13" s="10">
        <v>0.94333476724473453</v>
      </c>
      <c r="H13" s="10">
        <v>0.94034216033692242</v>
      </c>
      <c r="I13" s="10">
        <v>0.94087555951438417</v>
      </c>
      <c r="J13" s="10">
        <v>0.94226762959996613</v>
      </c>
      <c r="K13" s="10">
        <v>0.92638979597609328</v>
      </c>
      <c r="L13" s="10">
        <v>0.90357147650319769</v>
      </c>
      <c r="M13" s="10">
        <v>0.88197642213282657</v>
      </c>
      <c r="N13" s="10">
        <v>0.84180387934793899</v>
      </c>
      <c r="O13" s="10">
        <v>0.69870946270377321</v>
      </c>
      <c r="P13" s="10">
        <v>0.24403115553705423</v>
      </c>
    </row>
    <row r="14" spans="1:16" x14ac:dyDescent="0.3">
      <c r="A14" t="s">
        <v>42</v>
      </c>
      <c r="B14" s="4" t="s">
        <v>14</v>
      </c>
      <c r="C14" s="4" t="s">
        <v>45</v>
      </c>
      <c r="D14" s="9">
        <v>0.69235604656575178</v>
      </c>
      <c r="E14" s="9">
        <v>1.2990514230033512</v>
      </c>
      <c r="F14" s="9">
        <v>0.75234231900118576</v>
      </c>
      <c r="G14" s="9">
        <v>0.72900362602213609</v>
      </c>
      <c r="H14" s="9">
        <v>0.73750332587436063</v>
      </c>
      <c r="I14" s="9">
        <v>0.71551653111819336</v>
      </c>
      <c r="J14" s="9">
        <v>1.2022381387249437</v>
      </c>
      <c r="K14" s="9">
        <v>0.70534030878506015</v>
      </c>
      <c r="L14" s="9">
        <v>0.68545025783419677</v>
      </c>
      <c r="M14" s="9">
        <v>0.66166517242553113</v>
      </c>
      <c r="N14" s="9">
        <v>0.60525778717850209</v>
      </c>
      <c r="O14" s="9">
        <v>0.509652741912482</v>
      </c>
      <c r="P14" s="9">
        <v>0.22389732650128866</v>
      </c>
    </row>
    <row r="15" spans="1:16" x14ac:dyDescent="0.3">
      <c r="B15" s="6" t="s">
        <v>14</v>
      </c>
      <c r="C15" s="6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B16" s="1" t="s">
        <v>47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67" x14ac:dyDescent="0.3">
      <c r="A17" t="s">
        <v>47</v>
      </c>
      <c r="B17" s="4" t="s">
        <v>14</v>
      </c>
      <c r="C17" s="4" t="s">
        <v>38</v>
      </c>
      <c r="D17" s="5">
        <v>564783615.81599998</v>
      </c>
      <c r="E17" s="5">
        <v>51573576.079999991</v>
      </c>
      <c r="F17" s="5">
        <v>56190048.680000007</v>
      </c>
      <c r="G17" s="5">
        <v>54367238.150000006</v>
      </c>
      <c r="H17" s="5">
        <v>55804982.170000002</v>
      </c>
      <c r="I17" s="5">
        <v>50224295.709999993</v>
      </c>
      <c r="J17" s="5">
        <v>53853718.26000002</v>
      </c>
      <c r="K17" s="5">
        <v>54250875.270000018</v>
      </c>
      <c r="L17" s="5">
        <v>46321084.63000001</v>
      </c>
      <c r="M17" s="5">
        <v>46046079.780000001</v>
      </c>
      <c r="N17" s="5">
        <v>45483044.340000011</v>
      </c>
      <c r="O17" s="5">
        <v>37645676.585999995</v>
      </c>
      <c r="P17" s="5">
        <v>13022996.160000004</v>
      </c>
    </row>
    <row r="18" spans="1:67" x14ac:dyDescent="0.3">
      <c r="A18" t="s">
        <v>47</v>
      </c>
      <c r="B18" s="6" t="s">
        <v>14</v>
      </c>
      <c r="C18" s="6" t="s">
        <v>39</v>
      </c>
      <c r="D18" s="7">
        <v>552019624.01600003</v>
      </c>
      <c r="E18" s="7">
        <v>50395673.789999992</v>
      </c>
      <c r="F18" s="7">
        <v>55011822.49000001</v>
      </c>
      <c r="G18" s="7">
        <v>53218565.850000009</v>
      </c>
      <c r="H18" s="7">
        <v>54542270.460000001</v>
      </c>
      <c r="I18" s="7">
        <v>49063474.399999991</v>
      </c>
      <c r="J18" s="7">
        <v>52704045.250000022</v>
      </c>
      <c r="K18" s="7">
        <v>53024505.340000018</v>
      </c>
      <c r="L18" s="7">
        <v>45243744.750000007</v>
      </c>
      <c r="M18" s="7">
        <v>44942477.609999999</v>
      </c>
      <c r="N18" s="7">
        <v>44450792.750000007</v>
      </c>
      <c r="O18" s="7">
        <v>36776179.685999997</v>
      </c>
      <c r="P18" s="7">
        <v>12646071.640000004</v>
      </c>
    </row>
    <row r="19" spans="1:67" x14ac:dyDescent="0.3">
      <c r="A19" t="s">
        <v>47</v>
      </c>
      <c r="B19" s="4" t="s">
        <v>14</v>
      </c>
      <c r="C19" s="4" t="s">
        <v>40</v>
      </c>
      <c r="D19" s="5">
        <v>12763991.800000001</v>
      </c>
      <c r="E19" s="5">
        <v>1177902.29</v>
      </c>
      <c r="F19" s="5">
        <v>1178226.19</v>
      </c>
      <c r="G19" s="5">
        <v>1148672.3</v>
      </c>
      <c r="H19" s="5">
        <v>1262711.7099999997</v>
      </c>
      <c r="I19" s="5">
        <v>1160821.31</v>
      </c>
      <c r="J19" s="5">
        <v>1149673.0099999995</v>
      </c>
      <c r="K19" s="5">
        <v>1226369.93</v>
      </c>
      <c r="L19" s="5">
        <v>1077339.8799999999</v>
      </c>
      <c r="M19" s="5">
        <v>1103602.1700000002</v>
      </c>
      <c r="N19" s="5">
        <v>1032251.5900000001</v>
      </c>
      <c r="O19" s="5">
        <v>869496.90000000014</v>
      </c>
      <c r="P19" s="5">
        <v>376924.51999999996</v>
      </c>
    </row>
    <row r="20" spans="1:67" x14ac:dyDescent="0.3">
      <c r="B20" s="1" t="s">
        <v>48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67" x14ac:dyDescent="0.3">
      <c r="A21" t="s">
        <v>48</v>
      </c>
      <c r="B21" s="4" t="s">
        <v>14</v>
      </c>
      <c r="C21" s="4" t="s">
        <v>43</v>
      </c>
      <c r="D21" s="9">
        <v>0.84333320853904947</v>
      </c>
      <c r="E21" s="9">
        <v>0.97015546358560567</v>
      </c>
      <c r="F21" s="9">
        <v>0.94090662978930673</v>
      </c>
      <c r="G21" s="9">
        <v>0.9375069007664526</v>
      </c>
      <c r="H21" s="9">
        <v>0.93452331639006658</v>
      </c>
      <c r="I21" s="9">
        <v>0.93406709941118393</v>
      </c>
      <c r="J21" s="9">
        <v>0.94662870642843855</v>
      </c>
      <c r="K21" s="9">
        <v>0.91985334134960495</v>
      </c>
      <c r="L21" s="9">
        <v>0.89690903828120361</v>
      </c>
      <c r="M21" s="9">
        <v>0.87495592103180586</v>
      </c>
      <c r="N21" s="9">
        <v>0.83434042574186384</v>
      </c>
      <c r="O21" s="9">
        <v>0.69266315736201767</v>
      </c>
      <c r="P21" s="9">
        <v>0.23112364142642161</v>
      </c>
    </row>
    <row r="22" spans="1:67" x14ac:dyDescent="0.3">
      <c r="A22" t="s">
        <v>48</v>
      </c>
      <c r="B22" s="6" t="s">
        <v>14</v>
      </c>
      <c r="C22" s="6" t="s">
        <v>44</v>
      </c>
      <c r="D22" s="10">
        <v>0.84762214692761939</v>
      </c>
      <c r="E22" s="10">
        <v>0.96444821069390374</v>
      </c>
      <c r="F22" s="10">
        <v>0.94598472418109436</v>
      </c>
      <c r="G22" s="10">
        <v>0.94333034577418773</v>
      </c>
      <c r="H22" s="10">
        <v>0.94033901324601388</v>
      </c>
      <c r="I22" s="10">
        <v>0.94086727180091689</v>
      </c>
      <c r="J22" s="10">
        <v>0.94225910915634348</v>
      </c>
      <c r="K22" s="10">
        <v>0.92637197085821477</v>
      </c>
      <c r="L22" s="10">
        <v>0.90354829653625224</v>
      </c>
      <c r="M22" s="10">
        <v>0.88193897005111588</v>
      </c>
      <c r="N22" s="10">
        <v>0.84174069443791699</v>
      </c>
      <c r="O22" s="10">
        <v>0.69859670189028933</v>
      </c>
      <c r="P22" s="10">
        <v>0.23148975925520848</v>
      </c>
    </row>
    <row r="23" spans="1:67" x14ac:dyDescent="0.3">
      <c r="A23" t="s">
        <v>48</v>
      </c>
      <c r="B23" s="4" t="s">
        <v>14</v>
      </c>
      <c r="C23" s="4" t="s">
        <v>45</v>
      </c>
      <c r="D23" s="9">
        <v>0.69191781630813709</v>
      </c>
      <c r="E23" s="9">
        <v>1.2990514230033512</v>
      </c>
      <c r="F23" s="9">
        <v>0.75234231900118587</v>
      </c>
      <c r="G23" s="9">
        <v>0.72900362602213609</v>
      </c>
      <c r="H23" s="9">
        <v>0.73750332587436063</v>
      </c>
      <c r="I23" s="9">
        <v>0.71549640044671337</v>
      </c>
      <c r="J23" s="9">
        <v>1.2022039864208929</v>
      </c>
      <c r="K23" s="9">
        <v>0.70527551892188922</v>
      </c>
      <c r="L23" s="9">
        <v>0.68540403151522866</v>
      </c>
      <c r="M23" s="9">
        <v>0.66162161195815294</v>
      </c>
      <c r="N23" s="9">
        <v>0.60521518619260417</v>
      </c>
      <c r="O23" s="9">
        <v>0.50959543493228743</v>
      </c>
      <c r="P23" s="9">
        <v>0.21947754361782909</v>
      </c>
    </row>
    <row r="24" spans="1:67" x14ac:dyDescent="0.3">
      <c r="B24" s="6" t="s">
        <v>14</v>
      </c>
      <c r="C24" s="6" t="s">
        <v>46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67" ht="15" thickBot="1" x14ac:dyDescent="0.35">
      <c r="B25" s="12"/>
      <c r="C25" s="12" t="s">
        <v>49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67" x14ac:dyDescent="0.3">
      <c r="A26" s="13"/>
      <c r="B26" s="13" t="s">
        <v>0</v>
      </c>
      <c r="C26" s="13" t="s">
        <v>23</v>
      </c>
      <c r="D26" s="13" t="s">
        <v>50</v>
      </c>
      <c r="E26" s="13" t="s">
        <v>51</v>
      </c>
      <c r="F26" s="13" t="s">
        <v>52</v>
      </c>
      <c r="G26" s="13" t="s">
        <v>53</v>
      </c>
      <c r="H26" s="13" t="s">
        <v>54</v>
      </c>
      <c r="I26" s="13" t="s">
        <v>55</v>
      </c>
      <c r="J26" s="13" t="s">
        <v>56</v>
      </c>
      <c r="K26" s="13" t="s">
        <v>57</v>
      </c>
      <c r="L26" s="13" t="s">
        <v>58</v>
      </c>
      <c r="M26" s="13" t="s">
        <v>59</v>
      </c>
      <c r="N26" s="13" t="s">
        <v>60</v>
      </c>
      <c r="O26" s="13" t="s">
        <v>61</v>
      </c>
      <c r="P26" s="13" t="s">
        <v>62</v>
      </c>
    </row>
    <row r="27" spans="1:67" x14ac:dyDescent="0.3">
      <c r="A27" s="1" t="s">
        <v>338</v>
      </c>
      <c r="B27" s="1" t="s">
        <v>37</v>
      </c>
      <c r="C27" s="2"/>
      <c r="D27" s="2"/>
      <c r="E27" s="3" t="s">
        <v>1</v>
      </c>
      <c r="F27" s="3" t="s">
        <v>3</v>
      </c>
      <c r="G27" s="3" t="s">
        <v>4</v>
      </c>
      <c r="H27" s="3" t="s">
        <v>5</v>
      </c>
      <c r="I27" s="3" t="s">
        <v>6</v>
      </c>
      <c r="J27" s="3" t="s">
        <v>7</v>
      </c>
      <c r="K27" s="3" t="s">
        <v>8</v>
      </c>
      <c r="L27" s="3" t="s">
        <v>9</v>
      </c>
      <c r="M27" s="3" t="s">
        <v>10</v>
      </c>
      <c r="N27" s="3" t="s">
        <v>11</v>
      </c>
      <c r="O27" s="3" t="s">
        <v>12</v>
      </c>
      <c r="P27" s="3" t="s">
        <v>13</v>
      </c>
    </row>
    <row r="28" spans="1:67" s="34" customFormat="1" x14ac:dyDescent="0.3">
      <c r="A28" t="s">
        <v>37</v>
      </c>
      <c r="B28" s="4" t="s">
        <v>15</v>
      </c>
      <c r="C28" s="4" t="s">
        <v>38</v>
      </c>
      <c r="D28" s="5">
        <v>660682152.58499992</v>
      </c>
      <c r="E28" s="5">
        <v>56423782.460000008</v>
      </c>
      <c r="F28" s="5">
        <v>56446703.689999998</v>
      </c>
      <c r="G28" s="5">
        <v>59064438.780000001</v>
      </c>
      <c r="H28" s="5">
        <v>56274834.890000001</v>
      </c>
      <c r="I28" s="5">
        <v>55824123.889999993</v>
      </c>
      <c r="J28" s="5">
        <v>53833813.619999997</v>
      </c>
      <c r="K28" s="5">
        <v>53956637.899999999</v>
      </c>
      <c r="L28" s="5">
        <v>51158025.910000004</v>
      </c>
      <c r="M28" s="5">
        <v>53952433.796000004</v>
      </c>
      <c r="N28" s="5">
        <v>52595316.019999988</v>
      </c>
      <c r="O28" s="5">
        <v>54608234.283</v>
      </c>
      <c r="P28" s="5">
        <v>56543807.346000008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x14ac:dyDescent="0.3">
      <c r="A29" t="s">
        <v>37</v>
      </c>
      <c r="B29" s="6" t="s">
        <v>15</v>
      </c>
      <c r="C29" s="6" t="s">
        <v>39</v>
      </c>
      <c r="D29" s="7">
        <v>642359700.13499999</v>
      </c>
      <c r="E29" s="7">
        <v>54931222.56000001</v>
      </c>
      <c r="F29" s="7">
        <v>54933130.949999996</v>
      </c>
      <c r="G29" s="7">
        <v>57601372.060000002</v>
      </c>
      <c r="H29" s="7">
        <v>54594994.149999999</v>
      </c>
      <c r="I29" s="7">
        <v>54172455.43999999</v>
      </c>
      <c r="J29" s="7">
        <v>52870076.579999998</v>
      </c>
      <c r="K29" s="7">
        <v>52245404.859999999</v>
      </c>
      <c r="L29" s="7">
        <v>49591118.040000007</v>
      </c>
      <c r="M29" s="7">
        <v>52466278.756000005</v>
      </c>
      <c r="N29" s="7">
        <v>51067522.929999985</v>
      </c>
      <c r="O29" s="7">
        <v>53006810.523000002</v>
      </c>
      <c r="P29" s="7">
        <v>54879313.286000006</v>
      </c>
    </row>
    <row r="30" spans="1:67" x14ac:dyDescent="0.3">
      <c r="A30" t="s">
        <v>37</v>
      </c>
      <c r="B30" s="4" t="s">
        <v>15</v>
      </c>
      <c r="C30" s="4" t="s">
        <v>40</v>
      </c>
      <c r="D30" s="5">
        <v>18322452.449999999</v>
      </c>
      <c r="E30" s="5">
        <v>1492559.9000000001</v>
      </c>
      <c r="F30" s="5">
        <v>1513572.7399999995</v>
      </c>
      <c r="G30" s="5">
        <v>1463066.7199999995</v>
      </c>
      <c r="H30" s="5">
        <v>1679840.7399999998</v>
      </c>
      <c r="I30" s="5">
        <v>1651668.4499999997</v>
      </c>
      <c r="J30" s="5">
        <v>963737.04</v>
      </c>
      <c r="K30" s="5">
        <v>1711233.0399999998</v>
      </c>
      <c r="L30" s="5">
        <v>1566907.8699999996</v>
      </c>
      <c r="M30" s="5">
        <v>1486155.0400000003</v>
      </c>
      <c r="N30" s="5">
        <v>1527793.0900000003</v>
      </c>
      <c r="O30" s="5">
        <v>1601423.76</v>
      </c>
      <c r="P30" s="5">
        <v>1664494.0599999998</v>
      </c>
    </row>
    <row r="31" spans="1:67" x14ac:dyDescent="0.3">
      <c r="B31" s="1" t="s">
        <v>41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67" x14ac:dyDescent="0.3">
      <c r="A32" t="s">
        <v>41</v>
      </c>
      <c r="B32" s="4" t="s">
        <v>15</v>
      </c>
      <c r="C32" s="4" t="s">
        <v>38</v>
      </c>
      <c r="D32" s="5">
        <v>636520568.38800013</v>
      </c>
      <c r="E32" s="5">
        <v>54417918.399999999</v>
      </c>
      <c r="F32" s="5">
        <v>54348463.599999994</v>
      </c>
      <c r="G32" s="5">
        <v>56970963.830000013</v>
      </c>
      <c r="H32" s="5">
        <v>54950576.159999996</v>
      </c>
      <c r="I32" s="5">
        <v>54479579.869999997</v>
      </c>
      <c r="J32" s="5">
        <v>52203992.370000005</v>
      </c>
      <c r="K32" s="5">
        <v>52291597.220000014</v>
      </c>
      <c r="L32" s="5">
        <v>49002082.059999995</v>
      </c>
      <c r="M32" s="5">
        <v>51695355.100000009</v>
      </c>
      <c r="N32" s="5">
        <v>50172996.237999998</v>
      </c>
      <c r="O32" s="5">
        <v>52259137.970000021</v>
      </c>
      <c r="P32" s="5">
        <v>53727905.570000008</v>
      </c>
    </row>
    <row r="33" spans="1:67" x14ac:dyDescent="0.3">
      <c r="A33" t="s">
        <v>41</v>
      </c>
      <c r="B33" s="6" t="s">
        <v>15</v>
      </c>
      <c r="C33" s="6" t="s">
        <v>39</v>
      </c>
      <c r="D33" s="7">
        <v>622218954.07799995</v>
      </c>
      <c r="E33" s="7">
        <v>53300034.210000001</v>
      </c>
      <c r="F33" s="7">
        <v>53150870.149999991</v>
      </c>
      <c r="G33" s="7">
        <v>55845113.670000017</v>
      </c>
      <c r="H33" s="7">
        <v>53661818.639999993</v>
      </c>
      <c r="I33" s="7">
        <v>53269265.619999997</v>
      </c>
      <c r="J33" s="7">
        <v>51003719.000000007</v>
      </c>
      <c r="K33" s="7">
        <v>51062713.310000017</v>
      </c>
      <c r="L33" s="7">
        <v>47862578.009999998</v>
      </c>
      <c r="M33" s="7">
        <v>50449135.780000009</v>
      </c>
      <c r="N33" s="7">
        <v>49012511.557999998</v>
      </c>
      <c r="O33" s="7">
        <v>51081795.780000024</v>
      </c>
      <c r="P33" s="7">
        <v>52519398.350000009</v>
      </c>
    </row>
    <row r="34" spans="1:67" x14ac:dyDescent="0.3">
      <c r="A34" t="s">
        <v>41</v>
      </c>
      <c r="B34" s="4" t="s">
        <v>15</v>
      </c>
      <c r="C34" s="4" t="s">
        <v>40</v>
      </c>
      <c r="D34" s="5">
        <v>14301614.310000001</v>
      </c>
      <c r="E34" s="5">
        <v>1117884.19</v>
      </c>
      <c r="F34" s="5">
        <v>1197593.4499999997</v>
      </c>
      <c r="G34" s="5">
        <v>1125850.1599999999</v>
      </c>
      <c r="H34" s="5">
        <v>1288757.52</v>
      </c>
      <c r="I34" s="5">
        <v>1210314.2499999998</v>
      </c>
      <c r="J34" s="5">
        <v>1200273.3699999999</v>
      </c>
      <c r="K34" s="5">
        <v>1228883.9099999999</v>
      </c>
      <c r="L34" s="5">
        <v>1139504.05</v>
      </c>
      <c r="M34" s="5">
        <v>1246219.3199999998</v>
      </c>
      <c r="N34" s="5">
        <v>1160484.6799999997</v>
      </c>
      <c r="O34" s="5">
        <v>1177342.19</v>
      </c>
      <c r="P34" s="5">
        <v>1208507.22</v>
      </c>
    </row>
    <row r="35" spans="1:67" x14ac:dyDescent="0.3">
      <c r="B35" s="1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67" x14ac:dyDescent="0.3">
      <c r="A36" t="s">
        <v>42</v>
      </c>
      <c r="B36" s="4" t="s">
        <v>15</v>
      </c>
      <c r="C36" s="4" t="s">
        <v>43</v>
      </c>
      <c r="D36" s="9">
        <v>0.9634293372350613</v>
      </c>
      <c r="E36" s="9">
        <v>0.96445002492659881</v>
      </c>
      <c r="F36" s="9">
        <v>0.9628279429473271</v>
      </c>
      <c r="G36" s="9">
        <v>0.96455608496006118</v>
      </c>
      <c r="H36" s="9">
        <v>0.97646801216585488</v>
      </c>
      <c r="I36" s="9">
        <v>0.975914641801645</v>
      </c>
      <c r="J36" s="9">
        <v>0.96972495276844939</v>
      </c>
      <c r="K36" s="9">
        <v>0.96914113360647358</v>
      </c>
      <c r="L36" s="9">
        <v>0.9578571727182581</v>
      </c>
      <c r="M36" s="9">
        <v>0.95816539612403295</v>
      </c>
      <c r="N36" s="9">
        <v>0.95394419189193813</v>
      </c>
      <c r="O36" s="9">
        <v>0.95698274548072559</v>
      </c>
      <c r="P36" s="9">
        <v>0.95019964328243622</v>
      </c>
    </row>
    <row r="37" spans="1:67" x14ac:dyDescent="0.3">
      <c r="A37" t="s">
        <v>42</v>
      </c>
      <c r="B37" s="6" t="s">
        <v>15</v>
      </c>
      <c r="C37" s="6" t="s">
        <v>44</v>
      </c>
      <c r="D37" s="10">
        <v>0.96864568861843725</v>
      </c>
      <c r="E37" s="10">
        <v>0.97030489630522421</v>
      </c>
      <c r="F37" s="10">
        <v>0.967555812509172</v>
      </c>
      <c r="G37" s="10">
        <v>0.96951012923493218</v>
      </c>
      <c r="H37" s="10">
        <v>0.98290730634687673</v>
      </c>
      <c r="I37" s="10">
        <v>0.98332750818355752</v>
      </c>
      <c r="J37" s="10">
        <v>0.96469917010284778</v>
      </c>
      <c r="K37" s="10">
        <v>0.977362764186263</v>
      </c>
      <c r="L37" s="10">
        <v>0.96514416092402322</v>
      </c>
      <c r="M37" s="10">
        <v>0.96155353450201919</v>
      </c>
      <c r="N37" s="10">
        <v>0.95975893769476817</v>
      </c>
      <c r="O37" s="10">
        <v>0.96368363378202693</v>
      </c>
      <c r="P37" s="10">
        <v>0.95699809646484724</v>
      </c>
    </row>
    <row r="38" spans="1:67" x14ac:dyDescent="0.3">
      <c r="A38" t="s">
        <v>42</v>
      </c>
      <c r="B38" s="4" t="s">
        <v>15</v>
      </c>
      <c r="C38" s="4" t="s">
        <v>45</v>
      </c>
      <c r="D38" s="9">
        <v>0.78055131260553501</v>
      </c>
      <c r="E38" s="9">
        <v>0.7489710731207504</v>
      </c>
      <c r="F38" s="9">
        <v>0.79123613840983953</v>
      </c>
      <c r="G38" s="9">
        <v>0.76951388792440056</v>
      </c>
      <c r="H38" s="9">
        <v>0.7671902992422962</v>
      </c>
      <c r="I38" s="9">
        <v>0.73278281122340261</v>
      </c>
      <c r="J38" s="9">
        <v>1.2454365871420692</v>
      </c>
      <c r="K38" s="9">
        <v>0.71812773671083396</v>
      </c>
      <c r="L38" s="9">
        <v>0.7272310464558458</v>
      </c>
      <c r="M38" s="9">
        <v>0.83855269905083363</v>
      </c>
      <c r="N38" s="9">
        <v>0.75958235941491226</v>
      </c>
      <c r="O38" s="9">
        <v>0.73518466467613786</v>
      </c>
      <c r="P38" s="9">
        <v>0.72605078566636649</v>
      </c>
    </row>
    <row r="39" spans="1:67" x14ac:dyDescent="0.3">
      <c r="B39" s="6" t="s">
        <v>15</v>
      </c>
      <c r="C39" s="6" t="s">
        <v>46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67" x14ac:dyDescent="0.3">
      <c r="B40" s="1" t="s">
        <v>63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67" s="34" customFormat="1" x14ac:dyDescent="0.3">
      <c r="A41" t="s">
        <v>63</v>
      </c>
      <c r="B41" s="4" t="s">
        <v>15</v>
      </c>
      <c r="C41" s="4" t="s">
        <v>38</v>
      </c>
      <c r="D41" s="128">
        <v>577823601.46399999</v>
      </c>
      <c r="E41" s="5">
        <v>53849858.270000003</v>
      </c>
      <c r="F41" s="5">
        <v>53701686.989999995</v>
      </c>
      <c r="G41" s="5">
        <v>56226692.640000001</v>
      </c>
      <c r="H41" s="5">
        <v>54078419.909999996</v>
      </c>
      <c r="I41" s="5">
        <v>53482534.909999996</v>
      </c>
      <c r="J41" s="5">
        <v>51017569.690000005</v>
      </c>
      <c r="K41" s="5">
        <v>50786917.620000005</v>
      </c>
      <c r="L41" s="5">
        <v>47129993.790000007</v>
      </c>
      <c r="M41" s="5">
        <v>49021414.050000004</v>
      </c>
      <c r="N41" s="5">
        <v>46377437.037999988</v>
      </c>
      <c r="O41" s="5">
        <v>43818335.209999993</v>
      </c>
      <c r="P41" s="128">
        <v>18332741.346000001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x14ac:dyDescent="0.3">
      <c r="A42" t="s">
        <v>63</v>
      </c>
      <c r="B42" s="6" t="s">
        <v>15</v>
      </c>
      <c r="C42" s="6" t="s">
        <v>39</v>
      </c>
      <c r="D42" s="129">
        <v>565102617.5940001</v>
      </c>
      <c r="E42" s="7">
        <v>52770179.230000004</v>
      </c>
      <c r="F42" s="7">
        <v>52547280.109999992</v>
      </c>
      <c r="G42" s="7">
        <v>55143860.910000004</v>
      </c>
      <c r="H42" s="7">
        <v>52851476.659999996</v>
      </c>
      <c r="I42" s="7">
        <v>52336074.579999998</v>
      </c>
      <c r="J42" s="7">
        <v>49886905.340000004</v>
      </c>
      <c r="K42" s="7">
        <v>49633709.790000007</v>
      </c>
      <c r="L42" s="7">
        <v>46070142.780000009</v>
      </c>
      <c r="M42" s="7">
        <v>47881024.950000003</v>
      </c>
      <c r="N42" s="7">
        <v>45332567.207999989</v>
      </c>
      <c r="O42" s="7">
        <v>42869535.139999993</v>
      </c>
      <c r="P42" s="129">
        <v>17779860.896000002</v>
      </c>
    </row>
    <row r="43" spans="1:67" x14ac:dyDescent="0.3">
      <c r="A43" t="s">
        <v>63</v>
      </c>
      <c r="B43" s="4" t="s">
        <v>15</v>
      </c>
      <c r="C43" s="4" t="s">
        <v>40</v>
      </c>
      <c r="D43" s="5">
        <v>12720983.869999999</v>
      </c>
      <c r="E43" s="5">
        <v>1079679.04</v>
      </c>
      <c r="F43" s="5">
        <v>1154406.8799999999</v>
      </c>
      <c r="G43" s="5">
        <v>1082831.73</v>
      </c>
      <c r="H43" s="5">
        <v>1226943.2500000002</v>
      </c>
      <c r="I43" s="5">
        <v>1146460.33</v>
      </c>
      <c r="J43" s="5">
        <v>1130664.3499999999</v>
      </c>
      <c r="K43" s="5">
        <v>1153207.83</v>
      </c>
      <c r="L43" s="5">
        <v>1059851.01</v>
      </c>
      <c r="M43" s="5">
        <v>1140389.0999999999</v>
      </c>
      <c r="N43" s="5">
        <v>1044869.83</v>
      </c>
      <c r="O43" s="5">
        <v>948800.07000000007</v>
      </c>
      <c r="P43" s="5">
        <v>552880.45000000007</v>
      </c>
    </row>
    <row r="44" spans="1:67" x14ac:dyDescent="0.3">
      <c r="B44" s="1" t="s">
        <v>48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67" x14ac:dyDescent="0.3">
      <c r="A45" t="s">
        <v>48</v>
      </c>
      <c r="B45" s="4" t="s">
        <v>15</v>
      </c>
      <c r="C45" s="4" t="s">
        <v>43</v>
      </c>
      <c r="D45" s="9">
        <v>0.87458636381078902</v>
      </c>
      <c r="E45" s="9">
        <v>0.95438228211969456</v>
      </c>
      <c r="F45" s="9">
        <v>0.95136976084422264</v>
      </c>
      <c r="G45" s="9">
        <v>0.9519550816258513</v>
      </c>
      <c r="H45" s="9">
        <v>0.96096985474425078</v>
      </c>
      <c r="I45" s="9">
        <v>0.95805417413063143</v>
      </c>
      <c r="J45" s="9">
        <v>0.94768633799791369</v>
      </c>
      <c r="K45" s="9">
        <v>0.94125430339313276</v>
      </c>
      <c r="L45" s="9">
        <v>0.92126294851395685</v>
      </c>
      <c r="M45" s="9">
        <v>0.90860431311320045</v>
      </c>
      <c r="N45" s="9">
        <v>0.88177884548434737</v>
      </c>
      <c r="O45" s="9">
        <v>0.80241259922298946</v>
      </c>
      <c r="P45" s="9">
        <v>0.32422191229216696</v>
      </c>
    </row>
    <row r="46" spans="1:67" x14ac:dyDescent="0.3">
      <c r="A46" t="s">
        <v>48</v>
      </c>
      <c r="B46" s="6" t="s">
        <v>15</v>
      </c>
      <c r="C46" s="6" t="s">
        <v>44</v>
      </c>
      <c r="D46" s="10">
        <v>0.87972925056667883</v>
      </c>
      <c r="E46" s="10">
        <v>0.96065910734756443</v>
      </c>
      <c r="F46" s="10">
        <v>0.95656808926162251</v>
      </c>
      <c r="G46" s="10">
        <v>0.95733589214784409</v>
      </c>
      <c r="H46" s="10">
        <v>0.96806451732168552</v>
      </c>
      <c r="I46" s="10">
        <v>0.96610120687562484</v>
      </c>
      <c r="J46" s="10">
        <v>0.94357543183267323</v>
      </c>
      <c r="K46" s="10">
        <v>0.95001100906388891</v>
      </c>
      <c r="L46" s="10">
        <v>0.92899988144731904</v>
      </c>
      <c r="M46" s="10">
        <v>0.91260569808420733</v>
      </c>
      <c r="N46" s="10">
        <v>0.88769857253775364</v>
      </c>
      <c r="O46" s="10">
        <v>0.80875522818711421</v>
      </c>
      <c r="P46" s="10">
        <v>0.32398111112180655</v>
      </c>
    </row>
    <row r="47" spans="1:67" x14ac:dyDescent="0.3">
      <c r="A47" t="s">
        <v>48</v>
      </c>
      <c r="B47" s="4" t="s">
        <v>15</v>
      </c>
      <c r="C47" s="4" t="s">
        <v>45</v>
      </c>
      <c r="D47" s="9">
        <v>0.69428390684676056</v>
      </c>
      <c r="E47" s="9">
        <v>0.7233740099811069</v>
      </c>
      <c r="F47" s="9">
        <v>0.76270327120188508</v>
      </c>
      <c r="G47" s="9">
        <v>0.74011097046893415</v>
      </c>
      <c r="H47" s="9">
        <v>0.73039260257493244</v>
      </c>
      <c r="I47" s="9">
        <v>0.69412255831368597</v>
      </c>
      <c r="J47" s="9">
        <v>1.1732083577487069</v>
      </c>
      <c r="K47" s="9">
        <v>0.67390460740519609</v>
      </c>
      <c r="L47" s="9">
        <v>0.67639650696246756</v>
      </c>
      <c r="M47" s="9">
        <v>0.76734194569632497</v>
      </c>
      <c r="N47" s="9">
        <v>0.68390794331973304</v>
      </c>
      <c r="O47" s="9">
        <v>0.59247283180062227</v>
      </c>
      <c r="P47" s="9">
        <v>0.33216126346524788</v>
      </c>
    </row>
    <row r="48" spans="1:67" x14ac:dyDescent="0.3">
      <c r="B48" s="6" t="s">
        <v>15</v>
      </c>
      <c r="C48" s="6" t="s">
        <v>46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3">
      <c r="B49" s="1" t="s">
        <v>64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3">
      <c r="A50" t="s">
        <v>64</v>
      </c>
      <c r="B50" s="4" t="s">
        <v>15</v>
      </c>
      <c r="C50" s="4" t="s">
        <v>38</v>
      </c>
      <c r="D50" s="5">
        <v>58695249.904999994</v>
      </c>
      <c r="E50" s="5">
        <v>568040.12999999989</v>
      </c>
      <c r="F50" s="5">
        <v>646756.61</v>
      </c>
      <c r="G50" s="5">
        <v>744251.19000000018</v>
      </c>
      <c r="H50" s="5">
        <v>872136.24999999977</v>
      </c>
      <c r="I50" s="5">
        <v>997024.95999999985</v>
      </c>
      <c r="J50" s="5">
        <v>1186402.6800000002</v>
      </c>
      <c r="K50" s="5">
        <v>1504570.02</v>
      </c>
      <c r="L50" s="5">
        <v>1871951.03</v>
      </c>
      <c r="M50" s="5">
        <v>2673644.7399999998</v>
      </c>
      <c r="N50" s="5">
        <v>3795217.15</v>
      </c>
      <c r="O50" s="5">
        <v>8440476.1699999999</v>
      </c>
      <c r="P50" s="5">
        <v>35394778.974999994</v>
      </c>
    </row>
    <row r="51" spans="1:16" x14ac:dyDescent="0.3">
      <c r="A51" t="s">
        <v>64</v>
      </c>
      <c r="B51" s="6" t="s">
        <v>15</v>
      </c>
      <c r="C51" s="6" t="s">
        <v>39</v>
      </c>
      <c r="D51" s="7">
        <v>57114619.464999989</v>
      </c>
      <c r="E51" s="7">
        <v>529834.97999999986</v>
      </c>
      <c r="F51" s="7">
        <v>603570.04</v>
      </c>
      <c r="G51" s="7">
        <v>701232.76000000013</v>
      </c>
      <c r="H51" s="7">
        <v>810321.97999999975</v>
      </c>
      <c r="I51" s="7">
        <v>933171.0399999998</v>
      </c>
      <c r="J51" s="7">
        <v>1116793.6600000001</v>
      </c>
      <c r="K51" s="7">
        <v>1428893.94</v>
      </c>
      <c r="L51" s="7">
        <v>1792297.99</v>
      </c>
      <c r="M51" s="7">
        <v>2567814.5199999996</v>
      </c>
      <c r="N51" s="7">
        <v>3679602.3</v>
      </c>
      <c r="O51" s="7">
        <v>8211934.0499999998</v>
      </c>
      <c r="P51" s="7">
        <v>34739152.204999991</v>
      </c>
    </row>
    <row r="52" spans="1:16" x14ac:dyDescent="0.3">
      <c r="A52" t="s">
        <v>64</v>
      </c>
      <c r="B52" s="4" t="s">
        <v>15</v>
      </c>
      <c r="C52" s="4" t="s">
        <v>40</v>
      </c>
      <c r="D52" s="5">
        <v>1580630.44</v>
      </c>
      <c r="E52" s="5">
        <v>38205.149999999994</v>
      </c>
      <c r="F52" s="5">
        <v>43186.57</v>
      </c>
      <c r="G52" s="5">
        <v>43018.43</v>
      </c>
      <c r="H52" s="5">
        <v>61814.27</v>
      </c>
      <c r="I52" s="5">
        <v>63853.919999999998</v>
      </c>
      <c r="J52" s="5">
        <v>69609.020000000019</v>
      </c>
      <c r="K52" s="5">
        <v>75676.08</v>
      </c>
      <c r="L52" s="5">
        <v>79653.040000000008</v>
      </c>
      <c r="M52" s="5">
        <v>105830.22000000002</v>
      </c>
      <c r="N52" s="5">
        <v>115614.84999999999</v>
      </c>
      <c r="O52" s="5">
        <v>228542.12</v>
      </c>
      <c r="P52" s="5">
        <v>655626.7699999999</v>
      </c>
    </row>
    <row r="53" spans="1:16" x14ac:dyDescent="0.3">
      <c r="B53" s="14" t="s">
        <v>65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3">
      <c r="A54" t="s">
        <v>65</v>
      </c>
      <c r="B54" s="4" t="s">
        <v>15</v>
      </c>
      <c r="C54" s="4" t="s">
        <v>43</v>
      </c>
      <c r="D54" s="9">
        <v>8.8840374566419925E-2</v>
      </c>
      <c r="E54" s="9">
        <v>1.0067388346442305E-2</v>
      </c>
      <c r="F54" s="9">
        <v>1.1457827786577701E-2</v>
      </c>
      <c r="G54" s="9">
        <v>1.2600664720986284E-2</v>
      </c>
      <c r="H54" s="9">
        <v>1.5497802022960316E-2</v>
      </c>
      <c r="I54" s="9">
        <v>1.7860109402963707E-2</v>
      </c>
      <c r="J54" s="9">
        <v>2.2038243256822423E-2</v>
      </c>
      <c r="K54" s="9">
        <v>2.7884799323272886E-2</v>
      </c>
      <c r="L54" s="9">
        <v>3.6591541536282864E-2</v>
      </c>
      <c r="M54" s="9">
        <v>4.9555590950898343E-2</v>
      </c>
      <c r="N54" s="9">
        <v>7.2158842976755261E-2</v>
      </c>
      <c r="O54" s="9">
        <v>0.15456416565784459</v>
      </c>
      <c r="P54" s="9">
        <v>0.62597091770658542</v>
      </c>
    </row>
    <row r="55" spans="1:16" x14ac:dyDescent="0.3">
      <c r="A55" t="s">
        <v>65</v>
      </c>
      <c r="B55" s="6" t="s">
        <v>15</v>
      </c>
      <c r="C55" s="6" t="s">
        <v>44</v>
      </c>
      <c r="D55" s="10">
        <v>8.8913765064957573E-2</v>
      </c>
      <c r="E55" s="10">
        <v>9.645424865999919E-3</v>
      </c>
      <c r="F55" s="10">
        <v>1.0987359168538347E-2</v>
      </c>
      <c r="G55" s="10">
        <v>1.2173889873136471E-2</v>
      </c>
      <c r="H55" s="10">
        <v>1.4842422691238621E-2</v>
      </c>
      <c r="I55" s="10">
        <v>1.722593211661886E-2</v>
      </c>
      <c r="J55" s="10">
        <v>2.1123359984359609E-2</v>
      </c>
      <c r="K55" s="10">
        <v>2.7349657713036237E-2</v>
      </c>
      <c r="L55" s="10">
        <v>3.6141512045651789E-2</v>
      </c>
      <c r="M55" s="10">
        <v>4.8942188790287444E-2</v>
      </c>
      <c r="N55" s="10">
        <v>7.205366716227371E-2</v>
      </c>
      <c r="O55" s="10">
        <v>0.15492224431116805</v>
      </c>
      <c r="P55" s="10">
        <v>0.63300996541190557</v>
      </c>
    </row>
    <row r="56" spans="1:16" x14ac:dyDescent="0.3">
      <c r="A56" t="s">
        <v>65</v>
      </c>
      <c r="B56" s="4" t="s">
        <v>15</v>
      </c>
      <c r="C56" s="4" t="s">
        <v>45</v>
      </c>
      <c r="D56" s="9">
        <v>8.6267405758774396E-2</v>
      </c>
      <c r="E56" s="9">
        <v>2.5597063139643501E-2</v>
      </c>
      <c r="F56" s="9">
        <v>2.8532867207954612E-2</v>
      </c>
      <c r="G56" s="9">
        <v>2.9402917455466429E-2</v>
      </c>
      <c r="H56" s="9">
        <v>3.6797696667363843E-2</v>
      </c>
      <c r="I56" s="9">
        <v>3.8660252909716843E-2</v>
      </c>
      <c r="J56" s="9">
        <v>7.2228229393362334E-2</v>
      </c>
      <c r="K56" s="9">
        <v>4.4223129305638001E-2</v>
      </c>
      <c r="L56" s="9">
        <v>5.0834539493378142E-2</v>
      </c>
      <c r="M56" s="9">
        <v>7.1210753354508688E-2</v>
      </c>
      <c r="N56" s="9">
        <v>7.567441609517947E-2</v>
      </c>
      <c r="O56" s="9">
        <v>0.14271183287551573</v>
      </c>
      <c r="P56" s="9">
        <v>0.39388952220111856</v>
      </c>
    </row>
    <row r="57" spans="1:16" x14ac:dyDescent="0.3">
      <c r="B57" s="6" t="s">
        <v>15</v>
      </c>
      <c r="C57" s="6" t="s">
        <v>46</v>
      </c>
      <c r="D57" s="10">
        <v>0.7083789073174378</v>
      </c>
      <c r="E57" s="10">
        <v>0.22069031100717801</v>
      </c>
      <c r="F57" s="10">
        <v>0.23561117497026496</v>
      </c>
      <c r="G57" s="10">
        <v>0.26226841770983783</v>
      </c>
      <c r="H57" s="10">
        <v>0.39707261967408275</v>
      </c>
      <c r="I57" s="10">
        <v>0.42578990955107809</v>
      </c>
      <c r="J57" s="10">
        <v>0.42127127815948934</v>
      </c>
      <c r="K57" s="10">
        <v>0.4746696512917547</v>
      </c>
      <c r="L57" s="10">
        <v>0.46473090934538064</v>
      </c>
      <c r="M57" s="10">
        <v>0.54220929497774517</v>
      </c>
      <c r="N57" s="10">
        <v>0.61037166548057453</v>
      </c>
      <c r="O57" s="10">
        <v>0.78225719377866465</v>
      </c>
      <c r="P57" s="10">
        <v>0.9262965596144318</v>
      </c>
    </row>
    <row r="58" spans="1:16" ht="15" thickBot="1" x14ac:dyDescent="0.35">
      <c r="B58" s="12"/>
      <c r="C58" s="12" t="s">
        <v>49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3">
      <c r="A59" s="13"/>
      <c r="B59" s="15" t="s">
        <v>0</v>
      </c>
      <c r="C59" s="15" t="s">
        <v>23</v>
      </c>
      <c r="D59" s="15" t="s">
        <v>66</v>
      </c>
      <c r="E59" s="15" t="s">
        <v>67</v>
      </c>
      <c r="F59" s="15" t="s">
        <v>68</v>
      </c>
      <c r="G59" s="15" t="s">
        <v>69</v>
      </c>
      <c r="H59" s="15" t="s">
        <v>70</v>
      </c>
      <c r="I59" s="15" t="s">
        <v>71</v>
      </c>
      <c r="J59" s="15" t="s">
        <v>72</v>
      </c>
      <c r="K59" s="15" t="s">
        <v>73</v>
      </c>
      <c r="L59" s="15" t="s">
        <v>74</v>
      </c>
      <c r="M59" s="15" t="s">
        <v>75</v>
      </c>
      <c r="N59" s="15" t="s">
        <v>76</v>
      </c>
      <c r="O59" s="15" t="s">
        <v>77</v>
      </c>
      <c r="P59" s="15" t="s">
        <v>78</v>
      </c>
    </row>
    <row r="60" spans="1:16" x14ac:dyDescent="0.3">
      <c r="A60" s="1" t="s">
        <v>339</v>
      </c>
      <c r="B60" s="1" t="s">
        <v>37</v>
      </c>
      <c r="C60" s="2"/>
      <c r="D60" s="2"/>
      <c r="E60" s="3" t="s">
        <v>1</v>
      </c>
      <c r="F60" s="3" t="s">
        <v>3</v>
      </c>
      <c r="G60" s="3" t="s">
        <v>4</v>
      </c>
      <c r="H60" s="3" t="s">
        <v>5</v>
      </c>
      <c r="I60" s="3" t="s">
        <v>6</v>
      </c>
      <c r="J60" s="3" t="s">
        <v>7</v>
      </c>
      <c r="K60" s="3" t="s">
        <v>8</v>
      </c>
      <c r="L60" s="3" t="s">
        <v>9</v>
      </c>
      <c r="M60" s="3" t="s">
        <v>10</v>
      </c>
      <c r="N60" s="3" t="s">
        <v>11</v>
      </c>
      <c r="O60" s="3" t="s">
        <v>12</v>
      </c>
      <c r="P60" s="3" t="s">
        <v>13</v>
      </c>
    </row>
    <row r="61" spans="1:16" x14ac:dyDescent="0.3">
      <c r="A61" t="s">
        <v>37</v>
      </c>
      <c r="B61" s="4" t="s">
        <v>16</v>
      </c>
      <c r="C61" s="4" t="s">
        <v>38</v>
      </c>
      <c r="D61" s="5">
        <v>657725835.60000002</v>
      </c>
      <c r="E61" s="5">
        <v>57558427.890000001</v>
      </c>
      <c r="F61" s="5">
        <v>54865356.150000006</v>
      </c>
      <c r="G61" s="5">
        <v>58027457.829999991</v>
      </c>
      <c r="H61" s="5">
        <v>54631755.95000001</v>
      </c>
      <c r="I61" s="5">
        <v>55377614.539999992</v>
      </c>
      <c r="J61" s="5">
        <v>53472351.089999996</v>
      </c>
      <c r="K61" s="5">
        <v>54399701.700000003</v>
      </c>
      <c r="L61" s="5">
        <v>52974335.479999982</v>
      </c>
      <c r="M61" s="5">
        <v>54490144.300000004</v>
      </c>
      <c r="N61" s="5">
        <v>51650296.090000011</v>
      </c>
      <c r="O61" s="5">
        <v>53843469.699999996</v>
      </c>
      <c r="P61" s="5">
        <v>56434924.880000003</v>
      </c>
    </row>
    <row r="62" spans="1:16" x14ac:dyDescent="0.3">
      <c r="A62" t="s">
        <v>37</v>
      </c>
      <c r="B62" s="6" t="s">
        <v>16</v>
      </c>
      <c r="C62" s="6" t="s">
        <v>39</v>
      </c>
      <c r="D62" s="7">
        <v>639103363.6099999</v>
      </c>
      <c r="E62" s="7">
        <v>56000877.050000004</v>
      </c>
      <c r="F62" s="7">
        <v>53353836.250000007</v>
      </c>
      <c r="G62" s="7">
        <v>56533082.569999993</v>
      </c>
      <c r="H62" s="7">
        <v>53075433.930000007</v>
      </c>
      <c r="I62" s="7">
        <v>53813843.29999999</v>
      </c>
      <c r="J62" s="7">
        <v>51952704.689999998</v>
      </c>
      <c r="K62" s="7">
        <v>52839740.600000001</v>
      </c>
      <c r="L62" s="7">
        <v>51457789.23999998</v>
      </c>
      <c r="M62" s="7">
        <v>52833903.810000002</v>
      </c>
      <c r="N62" s="7">
        <v>50003751.95000001</v>
      </c>
      <c r="O62" s="7">
        <v>52313875.429999992</v>
      </c>
      <c r="P62" s="7">
        <v>54924524.790000007</v>
      </c>
    </row>
    <row r="63" spans="1:16" x14ac:dyDescent="0.3">
      <c r="A63" t="s">
        <v>37</v>
      </c>
      <c r="B63" s="4" t="s">
        <v>16</v>
      </c>
      <c r="C63" s="4" t="s">
        <v>40</v>
      </c>
      <c r="D63" s="5">
        <v>18622471.989999998</v>
      </c>
      <c r="E63" s="5">
        <v>1557550.8399999996</v>
      </c>
      <c r="F63" s="5">
        <v>1511519.9</v>
      </c>
      <c r="G63" s="5">
        <v>1494375.2599999998</v>
      </c>
      <c r="H63" s="5">
        <v>1556322.0199999998</v>
      </c>
      <c r="I63" s="5">
        <v>1563771.24</v>
      </c>
      <c r="J63" s="5">
        <v>1519646.4</v>
      </c>
      <c r="K63" s="5">
        <v>1559961.0999999999</v>
      </c>
      <c r="L63" s="5">
        <v>1516546.24</v>
      </c>
      <c r="M63" s="5">
        <v>1656240.4899999998</v>
      </c>
      <c r="N63" s="5">
        <v>1646544.1400000004</v>
      </c>
      <c r="O63" s="5">
        <v>1529594.2699999996</v>
      </c>
      <c r="P63" s="5">
        <v>1510400.0899999996</v>
      </c>
    </row>
    <row r="64" spans="1:16" x14ac:dyDescent="0.3">
      <c r="B64" s="1" t="s">
        <v>41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t="s">
        <v>41</v>
      </c>
      <c r="B65" s="4" t="s">
        <v>16</v>
      </c>
      <c r="C65" s="4" t="s">
        <v>38</v>
      </c>
      <c r="D65" s="5">
        <v>634931310.17800009</v>
      </c>
      <c r="E65" s="5">
        <v>56103700.009999998</v>
      </c>
      <c r="F65" s="5">
        <v>53369101.82</v>
      </c>
      <c r="G65" s="5">
        <v>56571170.959999993</v>
      </c>
      <c r="H65" s="5">
        <v>52585533.470000006</v>
      </c>
      <c r="I65" s="5">
        <v>53291945.017999999</v>
      </c>
      <c r="J65" s="5">
        <v>51630349.220000006</v>
      </c>
      <c r="K65" s="5">
        <v>52930344.000000007</v>
      </c>
      <c r="L65" s="5">
        <v>50509573.190000005</v>
      </c>
      <c r="M65" s="5">
        <v>52506343.110000007</v>
      </c>
      <c r="N65" s="5">
        <v>49055686.320000015</v>
      </c>
      <c r="O65" s="5">
        <v>51810205.969999991</v>
      </c>
      <c r="P65" s="5">
        <v>54567357.089999996</v>
      </c>
    </row>
    <row r="66" spans="1:16" x14ac:dyDescent="0.3">
      <c r="A66" t="s">
        <v>41</v>
      </c>
      <c r="B66" s="6" t="s">
        <v>16</v>
      </c>
      <c r="C66" s="6" t="s">
        <v>39</v>
      </c>
      <c r="D66" s="7">
        <v>620500902.90800011</v>
      </c>
      <c r="E66" s="7">
        <v>54861505.859999999</v>
      </c>
      <c r="F66" s="7">
        <v>52125818.990000002</v>
      </c>
      <c r="G66" s="7">
        <v>55331804.659999996</v>
      </c>
      <c r="H66" s="7">
        <v>51348956.690000005</v>
      </c>
      <c r="I66" s="7">
        <v>52108679.447999999</v>
      </c>
      <c r="J66" s="7">
        <v>50426755.220000006</v>
      </c>
      <c r="K66" s="7">
        <v>51735866.24000001</v>
      </c>
      <c r="L66" s="7">
        <v>49364851.500000007</v>
      </c>
      <c r="M66" s="7">
        <v>51248400.960000008</v>
      </c>
      <c r="N66" s="7">
        <v>47908342.670000017</v>
      </c>
      <c r="O66" s="7">
        <v>50638230.719999991</v>
      </c>
      <c r="P66" s="7">
        <v>53401689.949999996</v>
      </c>
    </row>
    <row r="67" spans="1:16" x14ac:dyDescent="0.3">
      <c r="A67" t="s">
        <v>41</v>
      </c>
      <c r="B67" s="4" t="s">
        <v>16</v>
      </c>
      <c r="C67" s="4" t="s">
        <v>40</v>
      </c>
      <c r="D67" s="5">
        <v>14430407.270000001</v>
      </c>
      <c r="E67" s="5">
        <v>1242194.1499999999</v>
      </c>
      <c r="F67" s="5">
        <v>1243282.83</v>
      </c>
      <c r="G67" s="5">
        <v>1239366.3</v>
      </c>
      <c r="H67" s="5">
        <v>1236576.78</v>
      </c>
      <c r="I67" s="5">
        <v>1183265.5699999996</v>
      </c>
      <c r="J67" s="5">
        <v>1203593.9999999998</v>
      </c>
      <c r="K67" s="5">
        <v>1194477.76</v>
      </c>
      <c r="L67" s="5">
        <v>1144721.69</v>
      </c>
      <c r="M67" s="5">
        <v>1257942.1499999997</v>
      </c>
      <c r="N67" s="5">
        <v>1147343.6499999999</v>
      </c>
      <c r="O67" s="5">
        <v>1171975.2499999998</v>
      </c>
      <c r="P67" s="5">
        <v>1165667.1399999999</v>
      </c>
    </row>
    <row r="68" spans="1:16" x14ac:dyDescent="0.3">
      <c r="B68" s="1" t="s">
        <v>42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3">
      <c r="A69" t="s">
        <v>42</v>
      </c>
      <c r="B69" s="4" t="s">
        <v>16</v>
      </c>
      <c r="C69" s="4" t="s">
        <v>43</v>
      </c>
      <c r="D69" s="9">
        <v>0.96534342397967998</v>
      </c>
      <c r="E69" s="9">
        <v>0.97472606648013149</v>
      </c>
      <c r="F69" s="9">
        <v>0.97272861355516771</v>
      </c>
      <c r="G69" s="9">
        <v>0.97490348665167437</v>
      </c>
      <c r="H69" s="9">
        <v>0.96254518192911931</v>
      </c>
      <c r="I69" s="9">
        <v>0.96233731735603223</v>
      </c>
      <c r="J69" s="9">
        <v>0.96555225583966386</v>
      </c>
      <c r="K69" s="9">
        <v>0.97298960005142832</v>
      </c>
      <c r="L69" s="9">
        <v>0.95347252084114342</v>
      </c>
      <c r="M69" s="9">
        <v>0.96359339444803049</v>
      </c>
      <c r="N69" s="9">
        <v>0.94976582969671808</v>
      </c>
      <c r="O69" s="9">
        <v>0.96223750547041731</v>
      </c>
      <c r="P69" s="9">
        <v>0.96690758791703724</v>
      </c>
    </row>
    <row r="70" spans="1:16" x14ac:dyDescent="0.3">
      <c r="A70" t="s">
        <v>42</v>
      </c>
      <c r="B70" s="6" t="s">
        <v>16</v>
      </c>
      <c r="C70" s="6" t="s">
        <v>44</v>
      </c>
      <c r="D70" s="10">
        <v>0.97089287623691567</v>
      </c>
      <c r="E70" s="10">
        <v>0.97965440453758024</v>
      </c>
      <c r="F70" s="10">
        <v>0.97698352459144855</v>
      </c>
      <c r="G70" s="10">
        <v>0.97875088611146299</v>
      </c>
      <c r="H70" s="10">
        <v>0.96747125530283906</v>
      </c>
      <c r="I70" s="10">
        <v>0.96831365783532519</v>
      </c>
      <c r="J70" s="10">
        <v>0.97062810340471628</v>
      </c>
      <c r="K70" s="10">
        <v>0.97910901250715088</v>
      </c>
      <c r="L70" s="10">
        <v>0.95932709564652152</v>
      </c>
      <c r="M70" s="10">
        <v>0.96999080636362323</v>
      </c>
      <c r="N70" s="10">
        <v>0.95809495891237828</v>
      </c>
      <c r="O70" s="10">
        <v>0.96796940207111704</v>
      </c>
      <c r="P70" s="10">
        <v>0.97227404614200197</v>
      </c>
    </row>
    <row r="71" spans="1:16" x14ac:dyDescent="0.3">
      <c r="A71" t="s">
        <v>42</v>
      </c>
      <c r="B71" s="4" t="s">
        <v>16</v>
      </c>
      <c r="C71" s="4" t="s">
        <v>45</v>
      </c>
      <c r="D71" s="9">
        <v>0.77489214523984373</v>
      </c>
      <c r="E71" s="9">
        <v>0.79753040356615279</v>
      </c>
      <c r="F71" s="9">
        <v>0.82253818160118175</v>
      </c>
      <c r="G71" s="9">
        <v>0.82935413424871629</v>
      </c>
      <c r="H71" s="9">
        <v>0.79455071900865359</v>
      </c>
      <c r="I71" s="9">
        <v>0.75667433940017959</v>
      </c>
      <c r="J71" s="9">
        <v>0.79202240731791285</v>
      </c>
      <c r="K71" s="9">
        <v>0.76570996546003622</v>
      </c>
      <c r="L71" s="9">
        <v>0.7548214883312756</v>
      </c>
      <c r="M71" s="9">
        <v>0.75951660256778286</v>
      </c>
      <c r="N71" s="9">
        <v>0.6968192483439889</v>
      </c>
      <c r="O71" s="9">
        <v>0.76620007866530526</v>
      </c>
      <c r="P71" s="9">
        <v>0.77176050750897407</v>
      </c>
    </row>
    <row r="72" spans="1:16" x14ac:dyDescent="0.3">
      <c r="B72" s="6" t="s">
        <v>16</v>
      </c>
      <c r="C72" s="6" t="s">
        <v>46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3">
      <c r="B73" s="1" t="s">
        <v>79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3">
      <c r="A74" t="s">
        <v>79</v>
      </c>
      <c r="B74" s="4" t="s">
        <v>16</v>
      </c>
      <c r="C74" s="4" t="s">
        <v>38</v>
      </c>
      <c r="D74" s="5">
        <v>574552074.33400011</v>
      </c>
      <c r="E74" s="5">
        <v>55090301.360000014</v>
      </c>
      <c r="F74" s="5">
        <v>52288927.409999996</v>
      </c>
      <c r="G74" s="5">
        <v>55244262.009999998</v>
      </c>
      <c r="H74" s="5">
        <v>51184278.909999996</v>
      </c>
      <c r="I74" s="5">
        <v>51785742.307999998</v>
      </c>
      <c r="J74" s="5">
        <v>49981967.649999991</v>
      </c>
      <c r="K74" s="5">
        <v>50919826.600000001</v>
      </c>
      <c r="L74" s="5">
        <v>48257775.620000005</v>
      </c>
      <c r="M74" s="5">
        <v>49745709.340000011</v>
      </c>
      <c r="N74" s="5">
        <v>45481798.949999996</v>
      </c>
      <c r="O74" s="5">
        <v>44176040.300000004</v>
      </c>
      <c r="P74" s="5">
        <v>20395443.876000006</v>
      </c>
    </row>
    <row r="75" spans="1:16" x14ac:dyDescent="0.3">
      <c r="A75" t="s">
        <v>79</v>
      </c>
      <c r="B75" s="6" t="s">
        <v>16</v>
      </c>
      <c r="C75" s="6" t="s">
        <v>39</v>
      </c>
      <c r="D75" s="7">
        <v>562026176.90399992</v>
      </c>
      <c r="E75" s="7">
        <v>53926862.670000017</v>
      </c>
      <c r="F75" s="7">
        <v>51128356.669999994</v>
      </c>
      <c r="G75" s="7">
        <v>54090545.479999997</v>
      </c>
      <c r="H75" s="7">
        <v>50037128.659999996</v>
      </c>
      <c r="I75" s="7">
        <v>50697030.328000002</v>
      </c>
      <c r="J75" s="7">
        <v>48879115.669999994</v>
      </c>
      <c r="K75" s="7">
        <v>49832143.870000005</v>
      </c>
      <c r="L75" s="7">
        <v>47221644.870000005</v>
      </c>
      <c r="M75" s="7">
        <v>48623075.800000012</v>
      </c>
      <c r="N75" s="7">
        <v>44484585.979999997</v>
      </c>
      <c r="O75" s="7">
        <v>43236175.680000007</v>
      </c>
      <c r="P75" s="7">
        <v>19869511.226000007</v>
      </c>
    </row>
    <row r="76" spans="1:16" x14ac:dyDescent="0.3">
      <c r="A76" t="s">
        <v>79</v>
      </c>
      <c r="B76" s="4" t="s">
        <v>16</v>
      </c>
      <c r="C76" s="4" t="s">
        <v>40</v>
      </c>
      <c r="D76" s="5">
        <v>12525897.430000002</v>
      </c>
      <c r="E76" s="5">
        <v>1163438.69</v>
      </c>
      <c r="F76" s="5">
        <v>1160570.74</v>
      </c>
      <c r="G76" s="5">
        <v>1153716.5300000003</v>
      </c>
      <c r="H76" s="5">
        <v>1147150.2500000002</v>
      </c>
      <c r="I76" s="5">
        <v>1088711.9800000002</v>
      </c>
      <c r="J76" s="5">
        <v>1102851.98</v>
      </c>
      <c r="K76" s="5">
        <v>1087682.73</v>
      </c>
      <c r="L76" s="5">
        <v>1036130.75</v>
      </c>
      <c r="M76" s="5">
        <v>1122633.54</v>
      </c>
      <c r="N76" s="5">
        <v>997212.97</v>
      </c>
      <c r="O76" s="5">
        <v>939864.62000000011</v>
      </c>
      <c r="P76" s="5">
        <v>525932.65</v>
      </c>
    </row>
    <row r="77" spans="1:16" x14ac:dyDescent="0.3">
      <c r="B77" s="1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3">
      <c r="A78" t="s">
        <v>48</v>
      </c>
      <c r="B78" s="4" t="s">
        <v>16</v>
      </c>
      <c r="C78" s="4" t="s">
        <v>43</v>
      </c>
      <c r="D78" s="9">
        <v>0.87354341769146715</v>
      </c>
      <c r="E78" s="9">
        <v>0.95711963268495059</v>
      </c>
      <c r="F78" s="9">
        <v>0.95304088188261926</v>
      </c>
      <c r="G78" s="9">
        <v>0.95203657158040977</v>
      </c>
      <c r="H78" s="9">
        <v>0.93689609678379715</v>
      </c>
      <c r="I78" s="9">
        <v>0.93513855261126255</v>
      </c>
      <c r="J78" s="9">
        <v>0.93472545401781015</v>
      </c>
      <c r="K78" s="9">
        <v>0.9360313569513562</v>
      </c>
      <c r="L78" s="9">
        <v>0.91096519064820214</v>
      </c>
      <c r="M78" s="9">
        <v>0.91293040198463937</v>
      </c>
      <c r="N78" s="9">
        <v>0.88057189199358155</v>
      </c>
      <c r="O78" s="9">
        <v>0.82045307529652023</v>
      </c>
      <c r="P78" s="9">
        <v>0.36139755513749172</v>
      </c>
    </row>
    <row r="79" spans="1:16" x14ac:dyDescent="0.3">
      <c r="A79" t="s">
        <v>48</v>
      </c>
      <c r="B79" s="6" t="s">
        <v>16</v>
      </c>
      <c r="C79" s="6" t="s">
        <v>44</v>
      </c>
      <c r="D79" s="10">
        <v>0.87939793295621771</v>
      </c>
      <c r="E79" s="10">
        <v>0.9629646089623165</v>
      </c>
      <c r="F79" s="10">
        <v>0.95828829309345098</v>
      </c>
      <c r="G79" s="10">
        <v>0.95679455322508522</v>
      </c>
      <c r="H79" s="10">
        <v>0.94275496128760505</v>
      </c>
      <c r="I79" s="10">
        <v>0.94208157639616141</v>
      </c>
      <c r="J79" s="10">
        <v>0.94083871016263732</v>
      </c>
      <c r="K79" s="10">
        <v>0.94308078170239928</v>
      </c>
      <c r="L79" s="10">
        <v>0.91767729565212119</v>
      </c>
      <c r="M79" s="10">
        <v>0.92030064586666038</v>
      </c>
      <c r="N79" s="10">
        <v>0.8896249630323988</v>
      </c>
      <c r="O79" s="10">
        <v>0.8264762517518579</v>
      </c>
      <c r="P79" s="10">
        <v>0.36176027561402968</v>
      </c>
    </row>
    <row r="80" spans="1:16" x14ac:dyDescent="0.3">
      <c r="A80" t="s">
        <v>48</v>
      </c>
      <c r="B80" s="4" t="s">
        <v>16</v>
      </c>
      <c r="C80" s="4" t="s">
        <v>45</v>
      </c>
      <c r="D80" s="9">
        <v>0.67262270211635866</v>
      </c>
      <c r="E80" s="9">
        <v>0.74696675069688268</v>
      </c>
      <c r="F80" s="9">
        <v>0.76781704296450215</v>
      </c>
      <c r="G80" s="9">
        <v>0.77203936713995147</v>
      </c>
      <c r="H80" s="9">
        <v>0.73709054762329995</v>
      </c>
      <c r="I80" s="9">
        <v>0.69620923582147487</v>
      </c>
      <c r="J80" s="9">
        <v>0.72572934072031492</v>
      </c>
      <c r="K80" s="9">
        <v>0.69724990578290702</v>
      </c>
      <c r="L80" s="9">
        <v>0.68321738082974637</v>
      </c>
      <c r="M80" s="9">
        <v>0.67782036894895636</v>
      </c>
      <c r="N80" s="9">
        <v>0.60563998606195868</v>
      </c>
      <c r="O80" s="9">
        <v>0.6144535439453499</v>
      </c>
      <c r="P80" s="9">
        <v>0.34820750705860998</v>
      </c>
    </row>
    <row r="81" spans="1:16" x14ac:dyDescent="0.3">
      <c r="B81" s="6" t="s">
        <v>16</v>
      </c>
      <c r="C81" s="6" t="s">
        <v>46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3">
      <c r="B82" s="1" t="s">
        <v>80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3">
      <c r="A83" t="s">
        <v>80</v>
      </c>
      <c r="B83" s="4" t="s">
        <v>16</v>
      </c>
      <c r="C83" s="4" t="s">
        <v>38</v>
      </c>
      <c r="D83" s="5">
        <v>55063367.025000006</v>
      </c>
      <c r="E83" s="5">
        <v>681984.62</v>
      </c>
      <c r="F83" s="5">
        <v>740808.58</v>
      </c>
      <c r="G83" s="5">
        <v>932800.51000000013</v>
      </c>
      <c r="H83" s="5">
        <v>1011989.08</v>
      </c>
      <c r="I83" s="5">
        <v>1104462.69</v>
      </c>
      <c r="J83" s="5">
        <v>1248742.1999999997</v>
      </c>
      <c r="K83" s="5">
        <v>1532956.88</v>
      </c>
      <c r="L83" s="5">
        <v>1757196.69</v>
      </c>
      <c r="M83" s="5">
        <v>2251535.9499999997</v>
      </c>
      <c r="N83" s="5">
        <v>3098008.5999999996</v>
      </c>
      <c r="O83" s="5">
        <v>7112603.4300000006</v>
      </c>
      <c r="P83" s="5">
        <v>33590277.795000002</v>
      </c>
    </row>
    <row r="84" spans="1:16" x14ac:dyDescent="0.3">
      <c r="A84" t="s">
        <v>80</v>
      </c>
      <c r="B84" s="6" t="s">
        <v>16</v>
      </c>
      <c r="C84" s="6" t="s">
        <v>39</v>
      </c>
      <c r="D84" s="7">
        <v>53525025.164999999</v>
      </c>
      <c r="E84" s="7">
        <v>628048.98</v>
      </c>
      <c r="F84" s="7">
        <v>683817.54999999993</v>
      </c>
      <c r="G84" s="7">
        <v>873002.32000000007</v>
      </c>
      <c r="H84" s="7">
        <v>949457.69</v>
      </c>
      <c r="I84" s="7">
        <v>1037978.58</v>
      </c>
      <c r="J84" s="7">
        <v>1177382.1899999997</v>
      </c>
      <c r="K84" s="7">
        <v>1456831.5799999998</v>
      </c>
      <c r="L84" s="7">
        <v>1678110.94</v>
      </c>
      <c r="M84" s="7">
        <v>2152239.5999999996</v>
      </c>
      <c r="N84" s="7">
        <v>2983394.1899999995</v>
      </c>
      <c r="O84" s="7">
        <v>6916476.4200000009</v>
      </c>
      <c r="P84" s="7">
        <v>32988285.125</v>
      </c>
    </row>
    <row r="85" spans="1:16" x14ac:dyDescent="0.3">
      <c r="A85" t="s">
        <v>80</v>
      </c>
      <c r="B85" s="4" t="s">
        <v>16</v>
      </c>
      <c r="C85" s="4" t="s">
        <v>40</v>
      </c>
      <c r="D85" s="5">
        <v>1538341.8599999999</v>
      </c>
      <c r="E85" s="5">
        <v>53935.64</v>
      </c>
      <c r="F85" s="5">
        <v>56991.03</v>
      </c>
      <c r="G85" s="5">
        <v>59798.19</v>
      </c>
      <c r="H85" s="5">
        <v>62531.39</v>
      </c>
      <c r="I85" s="5">
        <v>66484.11</v>
      </c>
      <c r="J85" s="5">
        <v>71360.010000000009</v>
      </c>
      <c r="K85" s="5">
        <v>76125.300000000017</v>
      </c>
      <c r="L85" s="5">
        <v>79085.75</v>
      </c>
      <c r="M85" s="5">
        <v>99296.349999999991</v>
      </c>
      <c r="N85" s="5">
        <v>114614.41</v>
      </c>
      <c r="O85" s="5">
        <v>196127.01</v>
      </c>
      <c r="P85" s="5">
        <v>601992.66999999993</v>
      </c>
    </row>
    <row r="86" spans="1:16" x14ac:dyDescent="0.3">
      <c r="B86" s="1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3">
      <c r="A87" t="s">
        <v>65</v>
      </c>
      <c r="B87" s="4" t="s">
        <v>16</v>
      </c>
      <c r="C87" s="4" t="s">
        <v>43</v>
      </c>
      <c r="D87" s="9">
        <v>8.371781074217545E-2</v>
      </c>
      <c r="E87" s="9">
        <v>1.1848562321808752E-2</v>
      </c>
      <c r="F87" s="9">
        <v>1.3502301488295359E-2</v>
      </c>
      <c r="G87" s="9">
        <v>1.6075157259736881E-2</v>
      </c>
      <c r="H87" s="9">
        <v>1.8523824878083565E-2</v>
      </c>
      <c r="I87" s="9">
        <v>1.9944208488833187E-2</v>
      </c>
      <c r="J87" s="9">
        <v>2.3353044602400702E-2</v>
      </c>
      <c r="K87" s="9">
        <v>2.8179508932858723E-2</v>
      </c>
      <c r="L87" s="9">
        <v>3.3170716991125164E-2</v>
      </c>
      <c r="M87" s="9">
        <v>4.132005849725745E-2</v>
      </c>
      <c r="N87" s="9">
        <v>5.9980461575704379E-2</v>
      </c>
      <c r="O87" s="9">
        <v>0.13209779142446315</v>
      </c>
      <c r="P87" s="9">
        <v>0.59520373007361038</v>
      </c>
    </row>
    <row r="88" spans="1:16" x14ac:dyDescent="0.3">
      <c r="A88" t="s">
        <v>65</v>
      </c>
      <c r="B88" s="6" t="s">
        <v>16</v>
      </c>
      <c r="C88" s="6" t="s">
        <v>44</v>
      </c>
      <c r="D88" s="10">
        <v>8.3750185357595111E-2</v>
      </c>
      <c r="E88" s="10">
        <v>1.1214984712458177E-2</v>
      </c>
      <c r="F88" s="10">
        <v>1.2816651960991837E-2</v>
      </c>
      <c r="G88" s="10">
        <v>1.5442326515965891E-2</v>
      </c>
      <c r="H88" s="10">
        <v>1.7888835186015029E-2</v>
      </c>
      <c r="I88" s="10">
        <v>1.928831907086629E-2</v>
      </c>
      <c r="J88" s="10">
        <v>2.2662577377355015E-2</v>
      </c>
      <c r="K88" s="10">
        <v>2.7570755712604686E-2</v>
      </c>
      <c r="L88" s="10">
        <v>3.2611407617479694E-2</v>
      </c>
      <c r="M88" s="10">
        <v>4.0735956361275728E-2</v>
      </c>
      <c r="N88" s="10">
        <v>5.9663406717623296E-2</v>
      </c>
      <c r="O88" s="10">
        <v>0.13221112684061767</v>
      </c>
      <c r="P88" s="10">
        <v>0.60061120694495496</v>
      </c>
    </row>
    <row r="89" spans="1:16" x14ac:dyDescent="0.3">
      <c r="A89" t="s">
        <v>65</v>
      </c>
      <c r="B89" s="4" t="s">
        <v>16</v>
      </c>
      <c r="C89" s="4" t="s">
        <v>45</v>
      </c>
      <c r="D89" s="9">
        <v>8.2606748493221929E-2</v>
      </c>
      <c r="E89" s="9">
        <v>3.4628494052881133E-2</v>
      </c>
      <c r="F89" s="9">
        <v>3.7704452319813987E-2</v>
      </c>
      <c r="G89" s="9">
        <v>4.0015511231094668E-2</v>
      </c>
      <c r="H89" s="9">
        <v>4.0178953453347661E-2</v>
      </c>
      <c r="I89" s="9">
        <v>4.2515240272611741E-2</v>
      </c>
      <c r="J89" s="9">
        <v>4.6958298983237161E-2</v>
      </c>
      <c r="K89" s="9">
        <v>4.8799486089749308E-2</v>
      </c>
      <c r="L89" s="9">
        <v>5.2148591262209061E-2</v>
      </c>
      <c r="M89" s="9">
        <v>5.9952857450067537E-2</v>
      </c>
      <c r="N89" s="9">
        <v>6.9609072247525647E-2</v>
      </c>
      <c r="O89" s="9">
        <v>0.12822159042214512</v>
      </c>
      <c r="P89" s="9">
        <v>0.39856503848592861</v>
      </c>
    </row>
    <row r="90" spans="1:16" x14ac:dyDescent="0.3">
      <c r="B90" s="6" t="s">
        <v>16</v>
      </c>
      <c r="C90" s="6" t="s">
        <v>46</v>
      </c>
      <c r="D90" s="10">
        <v>0.66202809860793221</v>
      </c>
      <c r="E90" s="10">
        <v>0.27631671703638461</v>
      </c>
      <c r="F90" s="10">
        <v>0.28753311453900221</v>
      </c>
      <c r="G90" s="10">
        <v>0.33515446642198626</v>
      </c>
      <c r="H90" s="10">
        <v>0.29354483532687886</v>
      </c>
      <c r="I90" s="10">
        <v>0.30748941461790896</v>
      </c>
      <c r="J90" s="10">
        <v>0.35776648080819395</v>
      </c>
      <c r="K90" s="10">
        <v>0.44052066121568534</v>
      </c>
      <c r="L90" s="10">
        <v>0.37255897140251887</v>
      </c>
      <c r="M90" s="10">
        <v>0.47456356109474473</v>
      </c>
      <c r="N90" s="10">
        <v>0.50223069407145604</v>
      </c>
      <c r="O90" s="10">
        <v>0.73572851020768848</v>
      </c>
      <c r="P90" s="10">
        <v>0.93204110767499238</v>
      </c>
    </row>
    <row r="91" spans="1:16" x14ac:dyDescent="0.3">
      <c r="B91" s="1" t="s">
        <v>81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3">
      <c r="A92" t="s">
        <v>81</v>
      </c>
      <c r="B92" s="4" t="s">
        <v>16</v>
      </c>
      <c r="C92" s="4" t="s">
        <v>38</v>
      </c>
      <c r="D92" s="5">
        <v>5315728.8199999994</v>
      </c>
      <c r="E92" s="5">
        <v>331414.02999999997</v>
      </c>
      <c r="F92" s="5">
        <v>339365.82999999996</v>
      </c>
      <c r="G92" s="5">
        <v>394108.43999999989</v>
      </c>
      <c r="H92" s="5">
        <v>389265.48</v>
      </c>
      <c r="I92" s="5">
        <v>401740.01999999996</v>
      </c>
      <c r="J92" s="5">
        <v>399619.36999999994</v>
      </c>
      <c r="K92" s="5">
        <v>477540.52</v>
      </c>
      <c r="L92" s="5">
        <v>494580.87999999995</v>
      </c>
      <c r="M92" s="5">
        <v>509077.81999999995</v>
      </c>
      <c r="N92" s="5">
        <v>475858.76999999996</v>
      </c>
      <c r="O92" s="5">
        <v>521542.24000000005</v>
      </c>
      <c r="P92" s="5">
        <v>581615.41999999993</v>
      </c>
    </row>
    <row r="93" spans="1:16" x14ac:dyDescent="0.3">
      <c r="A93" t="s">
        <v>81</v>
      </c>
      <c r="B93" s="6" t="s">
        <v>16</v>
      </c>
      <c r="C93" s="6" t="s">
        <v>39</v>
      </c>
      <c r="D93" s="7">
        <v>4949560.8399999989</v>
      </c>
      <c r="E93" s="7">
        <v>306594.20999999996</v>
      </c>
      <c r="F93" s="7">
        <v>313644.76999999996</v>
      </c>
      <c r="G93" s="7">
        <v>368256.85999999987</v>
      </c>
      <c r="H93" s="7">
        <v>362370.33999999997</v>
      </c>
      <c r="I93" s="7">
        <v>373670.54</v>
      </c>
      <c r="J93" s="7">
        <v>370237.35999999993</v>
      </c>
      <c r="K93" s="7">
        <v>446870.79000000004</v>
      </c>
      <c r="L93" s="7">
        <v>465075.68999999994</v>
      </c>
      <c r="M93" s="7">
        <v>473065.55999999994</v>
      </c>
      <c r="N93" s="7">
        <v>440342.49999999994</v>
      </c>
      <c r="O93" s="7">
        <v>485558.62000000005</v>
      </c>
      <c r="P93" s="7">
        <v>543873.6</v>
      </c>
    </row>
    <row r="94" spans="1:16" x14ac:dyDescent="0.3">
      <c r="A94" t="s">
        <v>81</v>
      </c>
      <c r="B94" s="4" t="s">
        <v>16</v>
      </c>
      <c r="C94" s="4" t="s">
        <v>40</v>
      </c>
      <c r="D94" s="5">
        <v>366167.98000000004</v>
      </c>
      <c r="E94" s="5">
        <v>24819.82</v>
      </c>
      <c r="F94" s="5">
        <v>25721.06</v>
      </c>
      <c r="G94" s="5">
        <v>25851.579999999998</v>
      </c>
      <c r="H94" s="5">
        <v>26895.140000000003</v>
      </c>
      <c r="I94" s="5">
        <v>28069.48</v>
      </c>
      <c r="J94" s="5">
        <v>29382.010000000002</v>
      </c>
      <c r="K94" s="5">
        <v>30669.73</v>
      </c>
      <c r="L94" s="5">
        <v>29505.19</v>
      </c>
      <c r="M94" s="5">
        <v>36012.260000000009</v>
      </c>
      <c r="N94" s="5">
        <v>35516.270000000004</v>
      </c>
      <c r="O94" s="5">
        <v>35983.620000000003</v>
      </c>
      <c r="P94" s="5">
        <v>37741.82</v>
      </c>
    </row>
    <row r="95" spans="1:16" x14ac:dyDescent="0.3">
      <c r="B95" s="1" t="s">
        <v>82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3">
      <c r="A96" t="s">
        <v>82</v>
      </c>
      <c r="B96" s="4" t="s">
        <v>16</v>
      </c>
      <c r="C96" s="4" t="s">
        <v>43</v>
      </c>
      <c r="D96" s="9">
        <v>8.0819826929115681E-3</v>
      </c>
      <c r="E96" s="9">
        <v>5.7578714733725151E-3</v>
      </c>
      <c r="F96" s="9">
        <v>6.1854301842529814E-3</v>
      </c>
      <c r="G96" s="9">
        <v>6.7917578115277563E-3</v>
      </c>
      <c r="H96" s="9">
        <v>7.1252602672383977E-3</v>
      </c>
      <c r="I96" s="9">
        <v>7.2545562559365529E-3</v>
      </c>
      <c r="J96" s="9">
        <v>7.4733831943801293E-3</v>
      </c>
      <c r="K96" s="9">
        <v>8.7783665181384619E-3</v>
      </c>
      <c r="L96" s="9">
        <v>9.3362356605063007E-3</v>
      </c>
      <c r="M96" s="9">
        <v>9.3425669272819284E-3</v>
      </c>
      <c r="N96" s="9">
        <v>9.2130889079671853E-3</v>
      </c>
      <c r="O96" s="9">
        <v>9.6862673023466045E-3</v>
      </c>
      <c r="P96" s="9">
        <v>1.0305948333176907E-2</v>
      </c>
    </row>
    <row r="97" spans="1:16" x14ac:dyDescent="0.3">
      <c r="A97" t="s">
        <v>82</v>
      </c>
      <c r="B97" s="6" t="s">
        <v>16</v>
      </c>
      <c r="C97" s="6" t="s">
        <v>44</v>
      </c>
      <c r="D97" s="10">
        <v>7.7445388677697055E-3</v>
      </c>
      <c r="E97" s="10">
        <v>5.4748108628059414E-3</v>
      </c>
      <c r="F97" s="10">
        <v>5.8785795370056432E-3</v>
      </c>
      <c r="G97" s="10">
        <v>6.5140063704118636E-3</v>
      </c>
      <c r="H97" s="10">
        <v>6.8274588292188444E-3</v>
      </c>
      <c r="I97" s="10">
        <v>6.9437623682975279E-3</v>
      </c>
      <c r="J97" s="10">
        <v>7.1264308992032947E-3</v>
      </c>
      <c r="K97" s="10">
        <v>8.4570965891532027E-3</v>
      </c>
      <c r="L97" s="10">
        <v>9.0380037088433635E-3</v>
      </c>
      <c r="M97" s="10">
        <v>8.9538255908786675E-3</v>
      </c>
      <c r="N97" s="10">
        <v>8.8061891923691907E-3</v>
      </c>
      <c r="O97" s="10">
        <v>9.2816411708919362E-3</v>
      </c>
      <c r="P97" s="10">
        <v>9.9021994651653667E-3</v>
      </c>
    </row>
    <row r="98" spans="1:16" x14ac:dyDescent="0.3">
      <c r="A98" t="s">
        <v>82</v>
      </c>
      <c r="B98" s="4" t="s">
        <v>16</v>
      </c>
      <c r="C98" s="4" t="s">
        <v>45</v>
      </c>
      <c r="D98" s="9">
        <v>1.9662694630263211E-2</v>
      </c>
      <c r="E98" s="9">
        <v>1.5935158816388944E-2</v>
      </c>
      <c r="F98" s="9">
        <v>1.7016686316865561E-2</v>
      </c>
      <c r="G98" s="9">
        <v>1.7299255877670245E-2</v>
      </c>
      <c r="H98" s="9">
        <v>1.7281217932006133E-2</v>
      </c>
      <c r="I98" s="9">
        <v>1.7949863306093286E-2</v>
      </c>
      <c r="J98" s="9">
        <v>1.9334767614360818E-2</v>
      </c>
      <c r="K98" s="9">
        <v>1.966057358737984E-2</v>
      </c>
      <c r="L98" s="9">
        <v>1.9455516239320205E-2</v>
      </c>
      <c r="M98" s="9">
        <v>2.1743376168759172E-2</v>
      </c>
      <c r="N98" s="9">
        <v>2.1570190034504631E-2</v>
      </c>
      <c r="O98" s="9">
        <v>2.3524944297810435E-2</v>
      </c>
      <c r="P98" s="9">
        <v>2.4987961964435534E-2</v>
      </c>
    </row>
    <row r="99" spans="1:16" x14ac:dyDescent="0.3">
      <c r="B99" s="6" t="s">
        <v>16</v>
      </c>
      <c r="C99" s="6" t="s">
        <v>46</v>
      </c>
      <c r="D99" s="10">
        <v>0.18910189499394636</v>
      </c>
      <c r="E99" s="10">
        <v>0.1855474238326352</v>
      </c>
      <c r="F99" s="10">
        <v>0.18487802509207471</v>
      </c>
      <c r="G99" s="10">
        <v>0.21298607809376768</v>
      </c>
      <c r="H99" s="10">
        <v>0.15983059099171149</v>
      </c>
      <c r="I99" s="10">
        <v>0.16150939892149091</v>
      </c>
      <c r="J99" s="10">
        <v>0.1782708860227781</v>
      </c>
      <c r="K99" s="10">
        <v>0.24528021521109378</v>
      </c>
      <c r="L99" s="10">
        <v>0.16712409109288326</v>
      </c>
      <c r="M99" s="10">
        <v>0.20421116858640864</v>
      </c>
      <c r="N99" s="10">
        <v>0.15497819444719294</v>
      </c>
      <c r="O99" s="10">
        <v>0.20414002602298661</v>
      </c>
      <c r="P99" s="10">
        <v>0.23747127958299272</v>
      </c>
    </row>
    <row r="100" spans="1:16" ht="15" thickBot="1" x14ac:dyDescent="0.35">
      <c r="B100" s="12"/>
      <c r="C100" s="12" t="s">
        <v>49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x14ac:dyDescent="0.3">
      <c r="A101" s="13"/>
      <c r="B101" s="13" t="s">
        <v>0</v>
      </c>
      <c r="C101" s="13" t="s">
        <v>23</v>
      </c>
      <c r="D101" s="13" t="s">
        <v>83</v>
      </c>
      <c r="E101" s="13" t="s">
        <v>84</v>
      </c>
      <c r="F101" s="13" t="s">
        <v>85</v>
      </c>
      <c r="G101" s="13" t="s">
        <v>86</v>
      </c>
      <c r="H101" s="13" t="s">
        <v>87</v>
      </c>
      <c r="I101" s="13" t="s">
        <v>88</v>
      </c>
      <c r="J101" s="13" t="s">
        <v>89</v>
      </c>
      <c r="K101" s="13" t="s">
        <v>90</v>
      </c>
      <c r="L101" s="13" t="s">
        <v>91</v>
      </c>
      <c r="M101" s="13" t="s">
        <v>92</v>
      </c>
      <c r="N101" s="13" t="s">
        <v>93</v>
      </c>
      <c r="O101" s="13" t="s">
        <v>94</v>
      </c>
      <c r="P101" s="13" t="s">
        <v>95</v>
      </c>
    </row>
    <row r="102" spans="1:16" x14ac:dyDescent="0.3">
      <c r="A102" s="1" t="s">
        <v>340</v>
      </c>
      <c r="B102" s="1" t="s">
        <v>37</v>
      </c>
      <c r="C102" s="2"/>
      <c r="D102" s="2"/>
      <c r="E102" s="3" t="s">
        <v>1</v>
      </c>
      <c r="F102" s="3" t="s">
        <v>3</v>
      </c>
      <c r="G102" s="3" t="s">
        <v>4</v>
      </c>
      <c r="H102" s="3" t="s">
        <v>5</v>
      </c>
      <c r="I102" s="3" t="s">
        <v>6</v>
      </c>
      <c r="J102" s="3" t="s">
        <v>7</v>
      </c>
      <c r="K102" s="3" t="s">
        <v>8</v>
      </c>
      <c r="L102" s="3" t="s">
        <v>9</v>
      </c>
      <c r="M102" s="3" t="s">
        <v>10</v>
      </c>
      <c r="N102" s="3" t="s">
        <v>11</v>
      </c>
      <c r="O102" s="3" t="s">
        <v>12</v>
      </c>
      <c r="P102" s="3" t="s">
        <v>13</v>
      </c>
    </row>
    <row r="103" spans="1:16" x14ac:dyDescent="0.3">
      <c r="A103" t="s">
        <v>37</v>
      </c>
      <c r="B103" s="4" t="s">
        <v>17</v>
      </c>
      <c r="C103" s="4" t="s">
        <v>38</v>
      </c>
      <c r="D103" s="5">
        <v>634285727.87</v>
      </c>
      <c r="E103" s="5">
        <v>55812915.599999994</v>
      </c>
      <c r="F103" s="5">
        <v>55095155.390000001</v>
      </c>
      <c r="G103" s="5">
        <v>58762957.100000001</v>
      </c>
      <c r="H103" s="5">
        <v>54697417.389999986</v>
      </c>
      <c r="I103" s="5">
        <v>51616482.729999989</v>
      </c>
      <c r="J103" s="5">
        <v>49837387.280000001</v>
      </c>
      <c r="K103" s="5">
        <v>53958709.140000008</v>
      </c>
      <c r="L103" s="5">
        <v>46977371.500000015</v>
      </c>
      <c r="M103" s="5">
        <v>53749304.790000007</v>
      </c>
      <c r="N103" s="5">
        <v>49371499.040000014</v>
      </c>
      <c r="O103" s="5">
        <v>53720150.880000003</v>
      </c>
      <c r="P103" s="5">
        <v>50686377.030000024</v>
      </c>
    </row>
    <row r="104" spans="1:16" x14ac:dyDescent="0.3">
      <c r="A104" t="s">
        <v>37</v>
      </c>
      <c r="B104" s="6" t="s">
        <v>17</v>
      </c>
      <c r="C104" s="6" t="s">
        <v>39</v>
      </c>
      <c r="D104" s="7">
        <v>615414143.09000003</v>
      </c>
      <c r="E104" s="7">
        <v>54184544.779999994</v>
      </c>
      <c r="F104" s="7">
        <v>53245475.759999998</v>
      </c>
      <c r="G104" s="7">
        <v>57139867.950000003</v>
      </c>
      <c r="H104" s="7">
        <v>53122173.719999984</v>
      </c>
      <c r="I104" s="7">
        <v>50012317.86999999</v>
      </c>
      <c r="J104" s="7">
        <v>48230203.190000005</v>
      </c>
      <c r="K104" s="7">
        <v>52398434.480000012</v>
      </c>
      <c r="L104" s="7">
        <v>45605049.650000013</v>
      </c>
      <c r="M104" s="7">
        <v>52041448.820000008</v>
      </c>
      <c r="N104" s="7">
        <v>47841525.550000012</v>
      </c>
      <c r="O104" s="7">
        <v>52223525.300000004</v>
      </c>
      <c r="P104" s="7">
        <v>49369576.020000026</v>
      </c>
    </row>
    <row r="105" spans="1:16" x14ac:dyDescent="0.3">
      <c r="A105" t="s">
        <v>37</v>
      </c>
      <c r="B105" s="4" t="s">
        <v>17</v>
      </c>
      <c r="C105" s="4" t="s">
        <v>40</v>
      </c>
      <c r="D105" s="5">
        <v>18871584.780000001</v>
      </c>
      <c r="E105" s="5">
        <v>1628370.8199999998</v>
      </c>
      <c r="F105" s="5">
        <v>1849679.63</v>
      </c>
      <c r="G105" s="5">
        <v>1623089.1499999997</v>
      </c>
      <c r="H105" s="5">
        <v>1575243.6699999997</v>
      </c>
      <c r="I105" s="5">
        <v>1604164.8599999999</v>
      </c>
      <c r="J105" s="5">
        <v>1607184.0899999996</v>
      </c>
      <c r="K105" s="5">
        <v>1560274.66</v>
      </c>
      <c r="L105" s="5">
        <v>1372321.85</v>
      </c>
      <c r="M105" s="5">
        <v>1707855.9700000002</v>
      </c>
      <c r="N105" s="5">
        <v>1529973.4900000002</v>
      </c>
      <c r="O105" s="5">
        <v>1496625.5799999998</v>
      </c>
      <c r="P105" s="5">
        <v>1316801.01</v>
      </c>
    </row>
    <row r="106" spans="1:16" x14ac:dyDescent="0.3">
      <c r="B106" s="1" t="s">
        <v>41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3">
      <c r="A107" t="s">
        <v>41</v>
      </c>
      <c r="B107" s="4" t="s">
        <v>17</v>
      </c>
      <c r="C107" s="4" t="s">
        <v>38</v>
      </c>
      <c r="D107" s="5">
        <v>615489151.93999994</v>
      </c>
      <c r="E107" s="5">
        <v>53731598.510000005</v>
      </c>
      <c r="F107" s="5">
        <v>53129367.669999994</v>
      </c>
      <c r="G107" s="5">
        <v>57091893.150000006</v>
      </c>
      <c r="H107" s="5">
        <v>52909571.560000002</v>
      </c>
      <c r="I107" s="5">
        <v>49918779.820000015</v>
      </c>
      <c r="J107" s="5">
        <v>49323320.770000011</v>
      </c>
      <c r="K107" s="5">
        <v>52127441.909999989</v>
      </c>
      <c r="L107" s="5">
        <v>45558475.579999991</v>
      </c>
      <c r="M107" s="5">
        <v>52352228.589999989</v>
      </c>
      <c r="N107" s="5">
        <v>47530963.229999997</v>
      </c>
      <c r="O107" s="5">
        <v>52668233.739999995</v>
      </c>
      <c r="P107" s="5">
        <v>49147277.409999996</v>
      </c>
    </row>
    <row r="108" spans="1:16" x14ac:dyDescent="0.3">
      <c r="A108" t="s">
        <v>41</v>
      </c>
      <c r="B108" s="6" t="s">
        <v>17</v>
      </c>
      <c r="C108" s="6" t="s">
        <v>39</v>
      </c>
      <c r="D108" s="7">
        <v>600613560.74000001</v>
      </c>
      <c r="E108" s="7">
        <v>52511007.270000003</v>
      </c>
      <c r="F108" s="7">
        <v>51690039.839999996</v>
      </c>
      <c r="G108" s="7">
        <v>55854110.250000007</v>
      </c>
      <c r="H108" s="7">
        <v>51674342.810000002</v>
      </c>
      <c r="I108" s="7">
        <v>48667008.770000018</v>
      </c>
      <c r="J108" s="7">
        <v>48101450.840000011</v>
      </c>
      <c r="K108" s="7">
        <v>50932437.929999992</v>
      </c>
      <c r="L108" s="7">
        <v>44338724.309999987</v>
      </c>
      <c r="M108" s="7">
        <v>50996241.989999987</v>
      </c>
      <c r="N108" s="7">
        <v>46361163.169999994</v>
      </c>
      <c r="O108" s="7">
        <v>51412222.059999995</v>
      </c>
      <c r="P108" s="7">
        <v>48074811.5</v>
      </c>
    </row>
    <row r="109" spans="1:16" x14ac:dyDescent="0.3">
      <c r="A109" t="s">
        <v>41</v>
      </c>
      <c r="B109" s="4" t="s">
        <v>17</v>
      </c>
      <c r="C109" s="4" t="s">
        <v>40</v>
      </c>
      <c r="D109" s="5">
        <v>14875591.199999999</v>
      </c>
      <c r="E109" s="5">
        <v>1220591.24</v>
      </c>
      <c r="F109" s="5">
        <v>1439327.8300000003</v>
      </c>
      <c r="G109" s="5">
        <v>1237782.9000000001</v>
      </c>
      <c r="H109" s="5">
        <v>1235228.75</v>
      </c>
      <c r="I109" s="5">
        <v>1251771.0499999998</v>
      </c>
      <c r="J109" s="5">
        <v>1221869.93</v>
      </c>
      <c r="K109" s="5">
        <v>1195003.9800000002</v>
      </c>
      <c r="L109" s="5">
        <v>1219751.27</v>
      </c>
      <c r="M109" s="5">
        <v>1355986.6</v>
      </c>
      <c r="N109" s="5">
        <v>1169800.06</v>
      </c>
      <c r="O109" s="5">
        <v>1256011.68</v>
      </c>
      <c r="P109" s="5">
        <v>1072465.9100000001</v>
      </c>
    </row>
    <row r="110" spans="1:16" x14ac:dyDescent="0.3">
      <c r="B110" s="1" t="s">
        <v>42</v>
      </c>
      <c r="C110" s="2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x14ac:dyDescent="0.3">
      <c r="A111" t="s">
        <v>42</v>
      </c>
      <c r="B111" s="4" t="s">
        <v>17</v>
      </c>
      <c r="C111" s="4" t="s">
        <v>43</v>
      </c>
      <c r="D111" s="9">
        <v>0.97036575930358548</v>
      </c>
      <c r="E111" s="9">
        <v>0.9627090420268245</v>
      </c>
      <c r="F111" s="9">
        <v>0.9643201347544107</v>
      </c>
      <c r="G111" s="9">
        <v>0.97156263005695476</v>
      </c>
      <c r="H111" s="9">
        <v>0.96731388947941732</v>
      </c>
      <c r="I111" s="9">
        <v>0.96710928718486178</v>
      </c>
      <c r="J111" s="9">
        <v>0.98968512319653068</v>
      </c>
      <c r="K111" s="9">
        <v>0.96606169311336454</v>
      </c>
      <c r="L111" s="9">
        <v>0.96979618325388806</v>
      </c>
      <c r="M111" s="9">
        <v>0.97400754846116744</v>
      </c>
      <c r="N111" s="9">
        <v>0.96272068205770212</v>
      </c>
      <c r="O111" s="9">
        <v>0.98041857435676649</v>
      </c>
      <c r="P111" s="9">
        <v>0.96963484647780074</v>
      </c>
    </row>
    <row r="112" spans="1:16" x14ac:dyDescent="0.3">
      <c r="A112" t="s">
        <v>42</v>
      </c>
      <c r="B112" s="6" t="s">
        <v>17</v>
      </c>
      <c r="C112" s="6" t="s">
        <v>44</v>
      </c>
      <c r="D112" s="10">
        <v>0.97595020765092244</v>
      </c>
      <c r="E112" s="10">
        <v>0.96911411700892047</v>
      </c>
      <c r="F112" s="10">
        <v>0.97078745381089249</v>
      </c>
      <c r="G112" s="10">
        <v>0.97749806315399446</v>
      </c>
      <c r="H112" s="10">
        <v>0.97274526231491754</v>
      </c>
      <c r="I112" s="10">
        <v>0.97310044490445502</v>
      </c>
      <c r="J112" s="10">
        <v>0.99733046221072752</v>
      </c>
      <c r="K112" s="10">
        <v>0.97202213072683352</v>
      </c>
      <c r="L112" s="10">
        <v>0.97223278234058397</v>
      </c>
      <c r="M112" s="10">
        <v>0.97991587756107323</v>
      </c>
      <c r="N112" s="10">
        <v>0.96905695704764128</v>
      </c>
      <c r="O112" s="10">
        <v>0.9844647936856149</v>
      </c>
      <c r="P112" s="10">
        <v>0.97377404011986035</v>
      </c>
    </row>
    <row r="113" spans="1:16" x14ac:dyDescent="0.3">
      <c r="A113" t="s">
        <v>42</v>
      </c>
      <c r="B113" s="4" t="s">
        <v>17</v>
      </c>
      <c r="C113" s="4" t="s">
        <v>45</v>
      </c>
      <c r="D113" s="9">
        <v>0.7882534176867364</v>
      </c>
      <c r="E113" s="9">
        <v>0.7495781826893706</v>
      </c>
      <c r="F113" s="9">
        <v>0.77814979775713933</v>
      </c>
      <c r="G113" s="9">
        <v>0.76260931200236315</v>
      </c>
      <c r="H113" s="9">
        <v>0.78415090536437471</v>
      </c>
      <c r="I113" s="9">
        <v>0.78032568921875023</v>
      </c>
      <c r="J113" s="9">
        <v>0.7602551180058037</v>
      </c>
      <c r="K113" s="9">
        <v>0.76589334598307213</v>
      </c>
      <c r="L113" s="9">
        <v>0.88882303375115679</v>
      </c>
      <c r="M113" s="9">
        <v>0.79397011447048427</v>
      </c>
      <c r="N113" s="9">
        <v>0.76458845048354396</v>
      </c>
      <c r="O113" s="9">
        <v>0.83922906088508797</v>
      </c>
      <c r="P113" s="9">
        <v>0.81444797038847971</v>
      </c>
    </row>
    <row r="114" spans="1:16" x14ac:dyDescent="0.3">
      <c r="B114" s="6" t="s">
        <v>17</v>
      </c>
      <c r="C114" s="6" t="s">
        <v>46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3">
      <c r="B115" s="1" t="s">
        <v>96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3">
      <c r="A116" t="s">
        <v>96</v>
      </c>
      <c r="B116" s="4" t="s">
        <v>17</v>
      </c>
      <c r="C116" s="4" t="s">
        <v>38</v>
      </c>
      <c r="D116" s="5">
        <v>555194422.046</v>
      </c>
      <c r="E116" s="5">
        <v>52553946.439999998</v>
      </c>
      <c r="F116" s="5">
        <v>51805515.70000001</v>
      </c>
      <c r="G116" s="5">
        <v>55446165.540000007</v>
      </c>
      <c r="H116" s="5">
        <v>51310691.940000005</v>
      </c>
      <c r="I116" s="5">
        <v>48247956.109999992</v>
      </c>
      <c r="J116" s="5">
        <v>47375788.050000012</v>
      </c>
      <c r="K116" s="5">
        <v>49886535.79999999</v>
      </c>
      <c r="L116" s="5">
        <v>43205424.710000008</v>
      </c>
      <c r="M116" s="5">
        <v>49183952.199999988</v>
      </c>
      <c r="N116" s="5">
        <v>43637248.199999981</v>
      </c>
      <c r="O116" s="5">
        <v>44720725.025999993</v>
      </c>
      <c r="P116" s="5">
        <v>17820472.330000002</v>
      </c>
    </row>
    <row r="117" spans="1:16" x14ac:dyDescent="0.3">
      <c r="A117" t="s">
        <v>96</v>
      </c>
      <c r="B117" s="6" t="s">
        <v>17</v>
      </c>
      <c r="C117" s="6" t="s">
        <v>39</v>
      </c>
      <c r="D117" s="7">
        <v>542598905.25600004</v>
      </c>
      <c r="E117" s="7">
        <v>51441841.169999994</v>
      </c>
      <c r="F117" s="7">
        <v>50495886.550000012</v>
      </c>
      <c r="G117" s="7">
        <v>54322793.110000007</v>
      </c>
      <c r="H117" s="7">
        <v>50193741.140000008</v>
      </c>
      <c r="I117" s="7">
        <v>47122114.459999993</v>
      </c>
      <c r="J117" s="7">
        <v>46281151.850000009</v>
      </c>
      <c r="K117" s="7">
        <v>48817220.069999993</v>
      </c>
      <c r="L117" s="7">
        <v>42136563.550000012</v>
      </c>
      <c r="M117" s="7">
        <v>48029215.93999999</v>
      </c>
      <c r="N117" s="7">
        <v>42664346.499999978</v>
      </c>
      <c r="O117" s="7">
        <v>43713897.855999991</v>
      </c>
      <c r="P117" s="7">
        <v>17380133.060000002</v>
      </c>
    </row>
    <row r="118" spans="1:16" x14ac:dyDescent="0.3">
      <c r="A118" t="s">
        <v>96</v>
      </c>
      <c r="B118" s="4" t="s">
        <v>17</v>
      </c>
      <c r="C118" s="4" t="s">
        <v>40</v>
      </c>
      <c r="D118" s="5">
        <v>12595516.789999999</v>
      </c>
      <c r="E118" s="5">
        <v>1112105.2699999998</v>
      </c>
      <c r="F118" s="5">
        <v>1309629.1500000001</v>
      </c>
      <c r="G118" s="5">
        <v>1123372.43</v>
      </c>
      <c r="H118" s="5">
        <v>1116950.7999999998</v>
      </c>
      <c r="I118" s="5">
        <v>1125841.6500000001</v>
      </c>
      <c r="J118" s="5">
        <v>1094636.1999999997</v>
      </c>
      <c r="K118" s="5">
        <v>1069315.73</v>
      </c>
      <c r="L118" s="5">
        <v>1068861.1599999999</v>
      </c>
      <c r="M118" s="5">
        <v>1154736.2599999998</v>
      </c>
      <c r="N118" s="5">
        <v>972901.70000000007</v>
      </c>
      <c r="O118" s="5">
        <v>1006827.1699999999</v>
      </c>
      <c r="P118" s="5">
        <v>440339.27000000008</v>
      </c>
    </row>
    <row r="119" spans="1:16" x14ac:dyDescent="0.3">
      <c r="B119" s="1" t="s">
        <v>48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3">
      <c r="A120" t="s">
        <v>48</v>
      </c>
      <c r="B120" s="4" t="s">
        <v>17</v>
      </c>
      <c r="C120" s="4" t="s">
        <v>43</v>
      </c>
      <c r="D120" s="9">
        <v>0.87530650249754605</v>
      </c>
      <c r="E120" s="9">
        <v>0.94160905007442408</v>
      </c>
      <c r="F120" s="9">
        <v>0.94029167053411966</v>
      </c>
      <c r="G120" s="9">
        <v>0.94355642187380673</v>
      </c>
      <c r="H120" s="9">
        <v>0.9380825345765017</v>
      </c>
      <c r="I120" s="9">
        <v>0.93473932275431515</v>
      </c>
      <c r="J120" s="9">
        <v>0.95060737802786377</v>
      </c>
      <c r="K120" s="9">
        <v>0.92453167607411713</v>
      </c>
      <c r="L120" s="9">
        <v>0.91970715539076076</v>
      </c>
      <c r="M120" s="9">
        <v>0.91506210902937302</v>
      </c>
      <c r="N120" s="9">
        <v>0.88385503880783056</v>
      </c>
      <c r="O120" s="9">
        <v>0.83247578968825098</v>
      </c>
      <c r="P120" s="9">
        <v>0.35158307565467739</v>
      </c>
    </row>
    <row r="121" spans="1:16" x14ac:dyDescent="0.3">
      <c r="A121" t="s">
        <v>48</v>
      </c>
      <c r="B121" s="6" t="s">
        <v>17</v>
      </c>
      <c r="C121" s="6" t="s">
        <v>44</v>
      </c>
      <c r="D121" s="10">
        <v>0.88168091576772345</v>
      </c>
      <c r="E121" s="10">
        <v>0.94938217860580132</v>
      </c>
      <c r="F121" s="10">
        <v>0.94836013443858491</v>
      </c>
      <c r="G121" s="10">
        <v>0.95069861130121858</v>
      </c>
      <c r="H121" s="10">
        <v>0.94487363044601003</v>
      </c>
      <c r="I121" s="10">
        <v>0.94221016875257257</v>
      </c>
      <c r="J121" s="10">
        <v>0.95958857290478694</v>
      </c>
      <c r="K121" s="10">
        <v>0.93165417162669362</v>
      </c>
      <c r="L121" s="10">
        <v>0.9239451304928028</v>
      </c>
      <c r="M121" s="10">
        <v>0.9229031287372983</v>
      </c>
      <c r="N121" s="10">
        <v>0.89178482520192059</v>
      </c>
      <c r="O121" s="10">
        <v>0.83705375316744435</v>
      </c>
      <c r="P121" s="10">
        <v>0.3520413676017628</v>
      </c>
    </row>
    <row r="122" spans="1:16" x14ac:dyDescent="0.3">
      <c r="A122" t="s">
        <v>48</v>
      </c>
      <c r="B122" s="4" t="s">
        <v>17</v>
      </c>
      <c r="C122" s="4" t="s">
        <v>45</v>
      </c>
      <c r="D122" s="9">
        <v>0.66743291233011104</v>
      </c>
      <c r="E122" s="9">
        <v>0.68295578399028289</v>
      </c>
      <c r="F122" s="9">
        <v>0.70803026035378902</v>
      </c>
      <c r="G122" s="9">
        <v>0.69211997997768648</v>
      </c>
      <c r="H122" s="9">
        <v>0.70906541081355368</v>
      </c>
      <c r="I122" s="9">
        <v>0.70182415665182951</v>
      </c>
      <c r="J122" s="9">
        <v>0.68108949485680881</v>
      </c>
      <c r="K122" s="9">
        <v>0.68533813783785991</v>
      </c>
      <c r="L122" s="9">
        <v>0.77887061260447021</v>
      </c>
      <c r="M122" s="9">
        <v>0.67613210966496173</v>
      </c>
      <c r="N122" s="9">
        <v>0.63589448206713695</v>
      </c>
      <c r="O122" s="9">
        <v>0.67273149908342478</v>
      </c>
      <c r="P122" s="9">
        <v>0.33440076872359026</v>
      </c>
    </row>
    <row r="123" spans="1:16" x14ac:dyDescent="0.3">
      <c r="B123" s="6" t="s">
        <v>17</v>
      </c>
      <c r="C123" s="6" t="s">
        <v>46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x14ac:dyDescent="0.3">
      <c r="B124" s="1" t="s">
        <v>97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3">
      <c r="A125" t="s">
        <v>97</v>
      </c>
      <c r="B125" s="4" t="s">
        <v>17</v>
      </c>
      <c r="C125" s="4" t="s">
        <v>38</v>
      </c>
      <c r="D125" s="5">
        <v>51755825.094999991</v>
      </c>
      <c r="E125" s="5">
        <v>674078.54999999993</v>
      </c>
      <c r="F125" s="5">
        <v>765322.81</v>
      </c>
      <c r="G125" s="5">
        <v>923542.40999999992</v>
      </c>
      <c r="H125" s="5">
        <v>949747.00000000012</v>
      </c>
      <c r="I125" s="5">
        <v>1034968.55</v>
      </c>
      <c r="J125" s="5">
        <v>1237436.6700000002</v>
      </c>
      <c r="K125" s="5">
        <v>1505110.7800000003</v>
      </c>
      <c r="L125" s="5">
        <v>1658938.86</v>
      </c>
      <c r="M125" s="5">
        <v>2376247.5199999996</v>
      </c>
      <c r="N125" s="5">
        <v>3154451.7199999997</v>
      </c>
      <c r="O125" s="5">
        <v>7041590.7050000001</v>
      </c>
      <c r="P125" s="5">
        <v>30434389.519999996</v>
      </c>
    </row>
    <row r="126" spans="1:16" x14ac:dyDescent="0.3">
      <c r="A126" t="s">
        <v>97</v>
      </c>
      <c r="B126" s="6" t="s">
        <v>17</v>
      </c>
      <c r="C126" s="6" t="s">
        <v>39</v>
      </c>
      <c r="D126" s="7">
        <v>50253965.674999997</v>
      </c>
      <c r="E126" s="7">
        <v>621752.89999999991</v>
      </c>
      <c r="F126" s="7">
        <v>693577.13000000012</v>
      </c>
      <c r="G126" s="7">
        <v>868005.98999999987</v>
      </c>
      <c r="H126" s="7">
        <v>890914.93000000017</v>
      </c>
      <c r="I126" s="7">
        <v>972273.39</v>
      </c>
      <c r="J126" s="7">
        <v>1171319.6900000002</v>
      </c>
      <c r="K126" s="7">
        <v>1438757.3600000003</v>
      </c>
      <c r="L126" s="7">
        <v>1576502.3800000001</v>
      </c>
      <c r="M126" s="7">
        <v>2250712.5199999996</v>
      </c>
      <c r="N126" s="7">
        <v>3026255.65</v>
      </c>
      <c r="O126" s="7">
        <v>6865459.6349999998</v>
      </c>
      <c r="P126" s="7">
        <v>29878434.099999994</v>
      </c>
    </row>
    <row r="127" spans="1:16" x14ac:dyDescent="0.3">
      <c r="A127" t="s">
        <v>97</v>
      </c>
      <c r="B127" s="4" t="s">
        <v>17</v>
      </c>
      <c r="C127" s="4" t="s">
        <v>40</v>
      </c>
      <c r="D127" s="5">
        <v>1501859.42</v>
      </c>
      <c r="E127" s="5">
        <v>52325.650000000009</v>
      </c>
      <c r="F127" s="5">
        <v>71745.679999999993</v>
      </c>
      <c r="G127" s="5">
        <v>55536.419999999991</v>
      </c>
      <c r="H127" s="5">
        <v>58832.069999999992</v>
      </c>
      <c r="I127" s="5">
        <v>62695.159999999996</v>
      </c>
      <c r="J127" s="5">
        <v>66116.98</v>
      </c>
      <c r="K127" s="5">
        <v>66353.42</v>
      </c>
      <c r="L127" s="5">
        <v>82436.48000000001</v>
      </c>
      <c r="M127" s="5">
        <v>125534.99999999999</v>
      </c>
      <c r="N127" s="5">
        <v>128196.07</v>
      </c>
      <c r="O127" s="5">
        <v>176131.07</v>
      </c>
      <c r="P127" s="5">
        <v>555955.41999999993</v>
      </c>
    </row>
    <row r="128" spans="1:16" x14ac:dyDescent="0.3">
      <c r="B128" s="1" t="s">
        <v>65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3">
      <c r="A129" t="s">
        <v>65</v>
      </c>
      <c r="B129" s="4" t="s">
        <v>17</v>
      </c>
      <c r="C129" s="4" t="s">
        <v>43</v>
      </c>
      <c r="D129" s="9">
        <v>8.1597019798634984E-2</v>
      </c>
      <c r="E129" s="9">
        <v>1.2077465274005503E-2</v>
      </c>
      <c r="F129" s="9">
        <v>1.3890927515904771E-2</v>
      </c>
      <c r="G129" s="9">
        <v>1.5716404612319958E-2</v>
      </c>
      <c r="H129" s="9">
        <v>1.7363653446892665E-2</v>
      </c>
      <c r="I129" s="9">
        <v>2.0051125052704656E-2</v>
      </c>
      <c r="J129" s="9">
        <v>2.4829485202499568E-2</v>
      </c>
      <c r="K129" s="9">
        <v>2.7893750684340409E-2</v>
      </c>
      <c r="L129" s="9">
        <v>3.5313573472283345E-2</v>
      </c>
      <c r="M129" s="9">
        <v>4.4209828002130691E-2</v>
      </c>
      <c r="N129" s="9">
        <v>6.3892160078921498E-2</v>
      </c>
      <c r="O129" s="9">
        <v>0.13107913119472608</v>
      </c>
      <c r="P129" s="9">
        <v>0.60044515515454233</v>
      </c>
    </row>
    <row r="130" spans="1:16" x14ac:dyDescent="0.3">
      <c r="A130" t="s">
        <v>65</v>
      </c>
      <c r="B130" s="6" t="s">
        <v>17</v>
      </c>
      <c r="C130" s="6" t="s">
        <v>44</v>
      </c>
      <c r="D130" s="10">
        <v>8.1658776027918989E-2</v>
      </c>
      <c r="E130" s="10">
        <v>1.1474727757231146E-2</v>
      </c>
      <c r="F130" s="10">
        <v>1.3026029349915985E-2</v>
      </c>
      <c r="G130" s="10">
        <v>1.5190899474243532E-2</v>
      </c>
      <c r="H130" s="10">
        <v>1.6771055617864888E-2</v>
      </c>
      <c r="I130" s="10">
        <v>1.9440678445004057E-2</v>
      </c>
      <c r="J130" s="10">
        <v>2.4286020222341925E-2</v>
      </c>
      <c r="K130" s="10">
        <v>2.745802187180154E-2</v>
      </c>
      <c r="L130" s="10">
        <v>3.4568592559354877E-2</v>
      </c>
      <c r="M130" s="10">
        <v>4.3248460045467257E-2</v>
      </c>
      <c r="N130" s="10">
        <v>6.3255835076521702E-2</v>
      </c>
      <c r="O130" s="10">
        <v>0.13146296799308566</v>
      </c>
      <c r="P130" s="10">
        <v>0.60519932534757825</v>
      </c>
    </row>
    <row r="131" spans="1:16" x14ac:dyDescent="0.3">
      <c r="A131" t="s">
        <v>65</v>
      </c>
      <c r="B131" s="4" t="s">
        <v>17</v>
      </c>
      <c r="C131" s="4" t="s">
        <v>45</v>
      </c>
      <c r="D131" s="9">
        <v>7.9583110666554199E-2</v>
      </c>
      <c r="E131" s="9">
        <v>3.2133743344774514E-2</v>
      </c>
      <c r="F131" s="9">
        <v>3.8788165710620923E-2</v>
      </c>
      <c r="G131" s="9">
        <v>3.4216493899919175E-2</v>
      </c>
      <c r="H131" s="9">
        <v>3.7347917100342957E-2</v>
      </c>
      <c r="I131" s="9">
        <v>3.9082741159159912E-2</v>
      </c>
      <c r="J131" s="9">
        <v>4.1138398775463249E-2</v>
      </c>
      <c r="K131" s="9">
        <v>4.2526756154586273E-2</v>
      </c>
      <c r="L131" s="9">
        <v>6.0070806276239064E-2</v>
      </c>
      <c r="M131" s="9">
        <v>7.3504441946588728E-2</v>
      </c>
      <c r="N131" s="9">
        <v>8.3789732853475768E-2</v>
      </c>
      <c r="O131" s="9">
        <v>0.11768546011354425</v>
      </c>
      <c r="P131" s="9">
        <v>0.42220154433204748</v>
      </c>
    </row>
    <row r="132" spans="1:16" x14ac:dyDescent="0.3">
      <c r="B132" s="6" t="s">
        <v>17</v>
      </c>
      <c r="C132" s="6" t="s">
        <v>46</v>
      </c>
      <c r="D132" s="10">
        <v>0.65438071297205536</v>
      </c>
      <c r="E132" s="10">
        <v>0.20683796529084081</v>
      </c>
      <c r="F132" s="10">
        <v>0.23264639356293829</v>
      </c>
      <c r="G132" s="10">
        <v>0.27844451280501969</v>
      </c>
      <c r="H132" s="10">
        <v>0.28043223875735351</v>
      </c>
      <c r="I132" s="10">
        <v>0.30724665907494025</v>
      </c>
      <c r="J132" s="10">
        <v>0.50269623703124311</v>
      </c>
      <c r="K132" s="10">
        <v>0.36960872102757625</v>
      </c>
      <c r="L132" s="10">
        <v>0.43980971958514747</v>
      </c>
      <c r="M132" s="10">
        <v>0.52049594706112068</v>
      </c>
      <c r="N132" s="10">
        <v>0.55010703368532465</v>
      </c>
      <c r="O132" s="10">
        <v>0.78244888276624858</v>
      </c>
      <c r="P132" s="10">
        <v>0.92601709272284161</v>
      </c>
    </row>
    <row r="133" spans="1:16" x14ac:dyDescent="0.3">
      <c r="B133" s="1" t="s">
        <v>98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3">
      <c r="A134" t="s">
        <v>98</v>
      </c>
      <c r="B134" s="4" t="s">
        <v>17</v>
      </c>
      <c r="C134" s="4" t="s">
        <v>38</v>
      </c>
      <c r="D134" s="5">
        <v>5611224.9100000001</v>
      </c>
      <c r="E134" s="5">
        <v>319213.37</v>
      </c>
      <c r="F134" s="5">
        <v>378232.35</v>
      </c>
      <c r="G134" s="5">
        <v>500956.88999999996</v>
      </c>
      <c r="H134" s="5">
        <v>432996.64999999997</v>
      </c>
      <c r="I134" s="5">
        <v>418663.73</v>
      </c>
      <c r="J134" s="5">
        <v>455509.43000000005</v>
      </c>
      <c r="K134" s="5">
        <v>490469.77999999997</v>
      </c>
      <c r="L134" s="5">
        <v>443592.7</v>
      </c>
      <c r="M134" s="5">
        <v>500045.90000000008</v>
      </c>
      <c r="N134" s="5">
        <v>485500.96</v>
      </c>
      <c r="O134" s="5">
        <v>594626.44999999995</v>
      </c>
      <c r="P134" s="5">
        <v>591416.69999999995</v>
      </c>
    </row>
    <row r="135" spans="1:16" x14ac:dyDescent="0.3">
      <c r="A135" t="s">
        <v>98</v>
      </c>
      <c r="B135" s="6" t="s">
        <v>17</v>
      </c>
      <c r="C135" s="6" t="s">
        <v>39</v>
      </c>
      <c r="D135" s="7">
        <v>5093571.7799999993</v>
      </c>
      <c r="E135" s="7">
        <v>282027.58</v>
      </c>
      <c r="F135" s="7">
        <v>340097.13999999996</v>
      </c>
      <c r="G135" s="7">
        <v>462028.33999999997</v>
      </c>
      <c r="H135" s="7">
        <v>394091.31999999995</v>
      </c>
      <c r="I135" s="7">
        <v>376311.44999999995</v>
      </c>
      <c r="J135" s="7">
        <v>415458.07000000007</v>
      </c>
      <c r="K135" s="7">
        <v>451107.35</v>
      </c>
      <c r="L135" s="7">
        <v>399610.33</v>
      </c>
      <c r="M135" s="7">
        <v>449575.88000000006</v>
      </c>
      <c r="N135" s="7">
        <v>439137.75</v>
      </c>
      <c r="O135" s="7">
        <v>545160.1399999999</v>
      </c>
      <c r="P135" s="7">
        <v>538966.42999999993</v>
      </c>
    </row>
    <row r="136" spans="1:16" x14ac:dyDescent="0.3">
      <c r="A136" t="s">
        <v>98</v>
      </c>
      <c r="B136" s="4" t="s">
        <v>17</v>
      </c>
      <c r="C136" s="4" t="s">
        <v>40</v>
      </c>
      <c r="D136" s="5">
        <v>517653.13</v>
      </c>
      <c r="E136" s="5">
        <v>37185.79</v>
      </c>
      <c r="F136" s="5">
        <v>38135.21</v>
      </c>
      <c r="G136" s="5">
        <v>38928.549999999996</v>
      </c>
      <c r="H136" s="5">
        <v>38905.329999999994</v>
      </c>
      <c r="I136" s="5">
        <v>42352.28</v>
      </c>
      <c r="J136" s="5">
        <v>40051.360000000001</v>
      </c>
      <c r="K136" s="5">
        <v>39362.429999999993</v>
      </c>
      <c r="L136" s="5">
        <v>43982.369999999995</v>
      </c>
      <c r="M136" s="5">
        <v>50470.02</v>
      </c>
      <c r="N136" s="5">
        <v>46363.210000000006</v>
      </c>
      <c r="O136" s="5">
        <v>49466.310000000005</v>
      </c>
      <c r="P136" s="5">
        <v>52450.270000000004</v>
      </c>
    </row>
    <row r="137" spans="1:16" x14ac:dyDescent="0.3">
      <c r="B137" s="1" t="s">
        <v>82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3">
      <c r="A138" t="s">
        <v>82</v>
      </c>
      <c r="B138" s="4" t="s">
        <v>17</v>
      </c>
      <c r="C138" s="4" t="s">
        <v>43</v>
      </c>
      <c r="D138" s="9">
        <v>8.84652556954592E-3</v>
      </c>
      <c r="E138" s="9">
        <v>5.7193458999300157E-3</v>
      </c>
      <c r="F138" s="9">
        <v>6.8650745664046303E-3</v>
      </c>
      <c r="G138" s="9">
        <v>8.5250456192579854E-3</v>
      </c>
      <c r="H138" s="9">
        <v>7.9162174497687029E-3</v>
      </c>
      <c r="I138" s="9">
        <v>8.1110472441522762E-3</v>
      </c>
      <c r="J138" s="9">
        <v>9.1399139252791115E-3</v>
      </c>
      <c r="K138" s="9">
        <v>9.0897241208539384E-3</v>
      </c>
      <c r="L138" s="9">
        <v>9.4426888060350472E-3</v>
      </c>
      <c r="M138" s="9">
        <v>9.303299865062311E-3</v>
      </c>
      <c r="N138" s="9">
        <v>9.8336280939465646E-3</v>
      </c>
      <c r="O138" s="9">
        <v>1.1068964629832773E-2</v>
      </c>
      <c r="P138" s="9">
        <v>1.1668158875311899E-2</v>
      </c>
    </row>
    <row r="139" spans="1:16" x14ac:dyDescent="0.3">
      <c r="A139" t="s">
        <v>82</v>
      </c>
      <c r="B139" s="6" t="s">
        <v>17</v>
      </c>
      <c r="C139" s="6" t="s">
        <v>44</v>
      </c>
      <c r="D139" s="10">
        <v>8.2766570076292512E-3</v>
      </c>
      <c r="E139" s="10">
        <v>5.2049450843425554E-3</v>
      </c>
      <c r="F139" s="10">
        <v>6.3873434342658969E-3</v>
      </c>
      <c r="G139" s="10">
        <v>8.0859189314944849E-3</v>
      </c>
      <c r="H139" s="10">
        <v>7.4185842258113087E-3</v>
      </c>
      <c r="I139" s="10">
        <v>7.5243753144609059E-3</v>
      </c>
      <c r="J139" s="10">
        <v>8.6140642692987997E-3</v>
      </c>
      <c r="K139" s="10">
        <v>8.6091761037666772E-3</v>
      </c>
      <c r="L139" s="10">
        <v>8.7624140981502011E-3</v>
      </c>
      <c r="M139" s="10">
        <v>8.6388040724036091E-3</v>
      </c>
      <c r="N139" s="10">
        <v>9.1790080887167672E-3</v>
      </c>
      <c r="O139" s="10">
        <v>1.0438976244294252E-2</v>
      </c>
      <c r="P139" s="10">
        <v>1.0916975057303716E-2</v>
      </c>
    </row>
    <row r="140" spans="1:16" x14ac:dyDescent="0.3">
      <c r="A140" t="s">
        <v>82</v>
      </c>
      <c r="B140" s="4" t="s">
        <v>17</v>
      </c>
      <c r="C140" s="4" t="s">
        <v>45</v>
      </c>
      <c r="D140" s="9">
        <v>2.7430294595534227E-2</v>
      </c>
      <c r="E140" s="9">
        <v>2.2836192802816256E-2</v>
      </c>
      <c r="F140" s="9">
        <v>2.0617197368389684E-2</v>
      </c>
      <c r="G140" s="9">
        <v>2.3984234014502531E-2</v>
      </c>
      <c r="H140" s="9">
        <v>2.4697975774122617E-2</v>
      </c>
      <c r="I140" s="9">
        <v>2.640145103290693E-2</v>
      </c>
      <c r="J140" s="9">
        <v>2.4920206869394786E-2</v>
      </c>
      <c r="K140" s="9">
        <v>2.5227885198109923E-2</v>
      </c>
      <c r="L140" s="9">
        <v>3.2049602649699117E-2</v>
      </c>
      <c r="M140" s="9">
        <v>2.9551684033402414E-2</v>
      </c>
      <c r="N140" s="9">
        <v>3.0303276692722304E-2</v>
      </c>
      <c r="O140" s="9">
        <v>3.3051893981392466E-2</v>
      </c>
      <c r="P140" s="9">
        <v>3.9831583968788116E-2</v>
      </c>
    </row>
    <row r="141" spans="1:16" x14ac:dyDescent="0.3">
      <c r="B141" s="6" t="s">
        <v>17</v>
      </c>
      <c r="C141" s="6" t="s">
        <v>46</v>
      </c>
      <c r="D141" s="10">
        <v>0.20527258933650627</v>
      </c>
      <c r="E141" s="10">
        <v>0.1234920227436628</v>
      </c>
      <c r="F141" s="10">
        <v>0.14983552698819708</v>
      </c>
      <c r="G141" s="10">
        <v>0.2093208264588754</v>
      </c>
      <c r="H141" s="10">
        <v>0.17767766883617842</v>
      </c>
      <c r="I141" s="10">
        <v>0.17941003285167892</v>
      </c>
      <c r="J141" s="10">
        <v>0.37209880851118671</v>
      </c>
      <c r="K141" s="10">
        <v>0.19106265178048348</v>
      </c>
      <c r="L141" s="10">
        <v>0.20993423342239834</v>
      </c>
      <c r="M141" s="10">
        <v>0.22842480557591316</v>
      </c>
      <c r="N141" s="10">
        <v>0.18819331948605117</v>
      </c>
      <c r="O141" s="10">
        <v>0.30371630129518995</v>
      </c>
      <c r="P141" s="10">
        <v>0.24322969680164352</v>
      </c>
    </row>
    <row r="142" spans="1:16" x14ac:dyDescent="0.3">
      <c r="B142" s="1" t="s">
        <v>99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3">
      <c r="A143" t="s">
        <v>99</v>
      </c>
      <c r="B143" s="4" t="s">
        <v>17</v>
      </c>
      <c r="C143" s="4" t="s">
        <v>38</v>
      </c>
      <c r="D143" s="5">
        <v>2922835.44</v>
      </c>
      <c r="E143" s="5">
        <v>184360.15000000002</v>
      </c>
      <c r="F143" s="5">
        <v>180296.81</v>
      </c>
      <c r="G143" s="5">
        <v>221228.31</v>
      </c>
      <c r="H143" s="5">
        <v>216135.96999999997</v>
      </c>
      <c r="I143" s="5">
        <v>212346.98</v>
      </c>
      <c r="J143" s="5">
        <v>254586.62</v>
      </c>
      <c r="K143" s="5">
        <v>245325.55</v>
      </c>
      <c r="L143" s="5">
        <v>250519.31</v>
      </c>
      <c r="M143" s="5">
        <v>291982.96999999997</v>
      </c>
      <c r="N143" s="5">
        <v>253762.34999999998</v>
      </c>
      <c r="O143" s="5">
        <v>311291.55999999994</v>
      </c>
      <c r="P143" s="5">
        <v>300998.85999999993</v>
      </c>
    </row>
    <row r="144" spans="1:16" x14ac:dyDescent="0.3">
      <c r="A144" t="s">
        <v>99</v>
      </c>
      <c r="B144" s="6" t="s">
        <v>17</v>
      </c>
      <c r="C144" s="6" t="s">
        <v>39</v>
      </c>
      <c r="D144" s="7">
        <v>2662273.58</v>
      </c>
      <c r="E144" s="7">
        <v>165385.62000000002</v>
      </c>
      <c r="F144" s="7">
        <v>160479.01999999999</v>
      </c>
      <c r="G144" s="7">
        <v>201282.81</v>
      </c>
      <c r="H144" s="7">
        <v>195595.41999999998</v>
      </c>
      <c r="I144" s="7">
        <v>191465.02000000002</v>
      </c>
      <c r="J144" s="7">
        <v>233521.22999999998</v>
      </c>
      <c r="K144" s="7">
        <v>225353.15</v>
      </c>
      <c r="L144" s="7">
        <v>226048.05</v>
      </c>
      <c r="M144" s="7">
        <v>266737.64999999997</v>
      </c>
      <c r="N144" s="7">
        <v>231423.26999999996</v>
      </c>
      <c r="O144" s="7">
        <v>287704.42999999993</v>
      </c>
      <c r="P144" s="7">
        <v>277277.90999999992</v>
      </c>
    </row>
    <row r="145" spans="1:16" x14ac:dyDescent="0.3">
      <c r="A145" t="s">
        <v>99</v>
      </c>
      <c r="B145" s="4" t="s">
        <v>17</v>
      </c>
      <c r="C145" s="4" t="s">
        <v>40</v>
      </c>
      <c r="D145" s="5">
        <v>260561.86000000004</v>
      </c>
      <c r="E145" s="5">
        <v>18974.530000000002</v>
      </c>
      <c r="F145" s="5">
        <v>19817.79</v>
      </c>
      <c r="G145" s="5">
        <v>19945.500000000004</v>
      </c>
      <c r="H145" s="5">
        <v>20540.55</v>
      </c>
      <c r="I145" s="5">
        <v>20881.960000000003</v>
      </c>
      <c r="J145" s="5">
        <v>21065.39</v>
      </c>
      <c r="K145" s="5">
        <v>19972.400000000001</v>
      </c>
      <c r="L145" s="5">
        <v>24471.26</v>
      </c>
      <c r="M145" s="5">
        <v>25245.32</v>
      </c>
      <c r="N145" s="5">
        <v>22339.08</v>
      </c>
      <c r="O145" s="5">
        <v>23587.13</v>
      </c>
      <c r="P145" s="5">
        <v>23720.95</v>
      </c>
    </row>
    <row r="146" spans="1:16" x14ac:dyDescent="0.3">
      <c r="B146" s="1" t="s">
        <v>100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3">
      <c r="A147" t="s">
        <v>100</v>
      </c>
      <c r="B147" s="4" t="s">
        <v>17</v>
      </c>
      <c r="C147" s="4" t="s">
        <v>43</v>
      </c>
      <c r="D147" s="9">
        <v>4.608073793202311E-3</v>
      </c>
      <c r="E147" s="9">
        <v>3.3031807784648336E-3</v>
      </c>
      <c r="F147" s="9">
        <v>3.2724621379818198E-3</v>
      </c>
      <c r="G147" s="9">
        <v>3.7647579515701396E-3</v>
      </c>
      <c r="H147" s="9">
        <v>3.9514840062542852E-3</v>
      </c>
      <c r="I147" s="9">
        <v>4.113937424034938E-3</v>
      </c>
      <c r="J147" s="9">
        <v>5.1083460408882014E-3</v>
      </c>
      <c r="K147" s="9">
        <v>4.5465422340531542E-3</v>
      </c>
      <c r="L147" s="9">
        <v>5.3327655848092719E-3</v>
      </c>
      <c r="M147" s="9">
        <v>5.4323115646013539E-3</v>
      </c>
      <c r="N147" s="9">
        <v>5.1398550770031448E-3</v>
      </c>
      <c r="O147" s="9">
        <v>5.7946888625715629E-3</v>
      </c>
      <c r="P147" s="9">
        <v>5.9384567932690493E-3</v>
      </c>
    </row>
    <row r="148" spans="1:16" x14ac:dyDescent="0.3">
      <c r="A148" t="s">
        <v>100</v>
      </c>
      <c r="B148" s="6" t="s">
        <v>17</v>
      </c>
      <c r="C148" s="6" t="s">
        <v>44</v>
      </c>
      <c r="D148" s="10">
        <v>4.3259869957370497E-3</v>
      </c>
      <c r="E148" s="10">
        <v>3.0522655615452428E-3</v>
      </c>
      <c r="F148" s="10">
        <v>3.0139465881260444E-3</v>
      </c>
      <c r="G148" s="10">
        <v>3.5226334470379187E-3</v>
      </c>
      <c r="H148" s="10">
        <v>3.6819920252314561E-3</v>
      </c>
      <c r="I148" s="10">
        <v>3.8283572558601765E-3</v>
      </c>
      <c r="J148" s="10">
        <v>4.841804814299808E-3</v>
      </c>
      <c r="K148" s="10">
        <v>4.3007611245716735E-3</v>
      </c>
      <c r="L148" s="10">
        <v>4.9566451902766416E-3</v>
      </c>
      <c r="M148" s="10">
        <v>5.1254847059040796E-3</v>
      </c>
      <c r="N148" s="10">
        <v>4.8372886804818856E-3</v>
      </c>
      <c r="O148" s="10">
        <v>5.509096299938984E-3</v>
      </c>
      <c r="P148" s="10">
        <v>5.6163721132154818E-3</v>
      </c>
    </row>
    <row r="149" spans="1:16" x14ac:dyDescent="0.3">
      <c r="A149" t="s">
        <v>100</v>
      </c>
      <c r="B149" s="4" t="s">
        <v>17</v>
      </c>
      <c r="C149" s="4" t="s">
        <v>45</v>
      </c>
      <c r="D149" s="9">
        <v>1.3807100094536949E-2</v>
      </c>
      <c r="E149" s="9">
        <v>1.1652462551496719E-2</v>
      </c>
      <c r="F149" s="9">
        <v>1.0714174324339616E-2</v>
      </c>
      <c r="G149" s="9">
        <v>1.2288604110254824E-2</v>
      </c>
      <c r="H149" s="9">
        <v>1.3039601676355254E-2</v>
      </c>
      <c r="I149" s="9">
        <v>1.3017340374853994E-2</v>
      </c>
      <c r="J149" s="9">
        <v>1.3107017504136695E-2</v>
      </c>
      <c r="K149" s="9">
        <v>1.2800566792515879E-2</v>
      </c>
      <c r="L149" s="9">
        <v>1.7832012220748358E-2</v>
      </c>
      <c r="M149" s="9">
        <v>1.4781878825531169E-2</v>
      </c>
      <c r="N149" s="9">
        <v>1.4600958870208919E-2</v>
      </c>
      <c r="O149" s="9">
        <v>1.5760207706726492E-2</v>
      </c>
      <c r="P149" s="9">
        <v>1.8014073364053692E-2</v>
      </c>
    </row>
    <row r="150" spans="1:16" x14ac:dyDescent="0.3">
      <c r="B150" s="6" t="s">
        <v>17</v>
      </c>
      <c r="C150" s="6" t="s">
        <v>46</v>
      </c>
      <c r="D150" s="10">
        <v>0.13454248855989309</v>
      </c>
      <c r="E150" s="10">
        <v>8.137087964038528E-2</v>
      </c>
      <c r="F150" s="10">
        <v>8.4011979714517973E-2</v>
      </c>
      <c r="G150" s="10">
        <v>0.11691022294833071</v>
      </c>
      <c r="H150" s="10">
        <v>0.10785325994477697</v>
      </c>
      <c r="I150" s="10">
        <v>0.11089226990978536</v>
      </c>
      <c r="J150" s="10">
        <v>0.33121132284988369</v>
      </c>
      <c r="K150" s="10">
        <v>0.11813849704321799</v>
      </c>
      <c r="L150" s="10">
        <v>0.15006410957446403</v>
      </c>
      <c r="M150" s="10">
        <v>0.17286722406533381</v>
      </c>
      <c r="N150" s="10">
        <v>0.12116820558157579</v>
      </c>
      <c r="O150" s="10">
        <v>0.22835209328428571</v>
      </c>
      <c r="P150" s="10">
        <v>0.16357758199984801</v>
      </c>
    </row>
    <row r="151" spans="1:16" ht="15" thickBot="1" x14ac:dyDescent="0.35">
      <c r="B151" s="12"/>
      <c r="C151" s="12" t="s">
        <v>49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x14ac:dyDescent="0.3">
      <c r="A152" s="13"/>
      <c r="B152" s="13" t="s">
        <v>0</v>
      </c>
      <c r="C152" s="13" t="s">
        <v>23</v>
      </c>
      <c r="D152" s="13" t="s">
        <v>101</v>
      </c>
      <c r="E152" s="13" t="s">
        <v>102</v>
      </c>
      <c r="F152" s="13" t="s">
        <v>103</v>
      </c>
      <c r="G152" s="13" t="s">
        <v>104</v>
      </c>
      <c r="H152" s="13" t="s">
        <v>105</v>
      </c>
      <c r="I152" s="13" t="s">
        <v>106</v>
      </c>
      <c r="J152" s="13" t="s">
        <v>107</v>
      </c>
      <c r="K152" s="13" t="s">
        <v>108</v>
      </c>
      <c r="L152" s="13" t="s">
        <v>109</v>
      </c>
      <c r="M152" s="13" t="s">
        <v>110</v>
      </c>
      <c r="N152" s="13" t="s">
        <v>111</v>
      </c>
      <c r="O152" s="13" t="s">
        <v>112</v>
      </c>
      <c r="P152" s="13" t="s">
        <v>113</v>
      </c>
    </row>
    <row r="153" spans="1:16" x14ac:dyDescent="0.3">
      <c r="A153" s="1" t="s">
        <v>341</v>
      </c>
      <c r="B153" s="1" t="s">
        <v>37</v>
      </c>
      <c r="C153" s="2"/>
      <c r="D153" s="2"/>
      <c r="E153" s="3" t="s">
        <v>1</v>
      </c>
      <c r="F153" s="3" t="s">
        <v>3</v>
      </c>
      <c r="G153" s="3" t="s">
        <v>4</v>
      </c>
      <c r="H153" s="3" t="s">
        <v>5</v>
      </c>
      <c r="I153" s="3" t="s">
        <v>6</v>
      </c>
      <c r="J153" s="3" t="s">
        <v>7</v>
      </c>
      <c r="K153" s="3" t="s">
        <v>8</v>
      </c>
      <c r="L153" s="3" t="s">
        <v>9</v>
      </c>
      <c r="M153" s="3" t="s">
        <v>10</v>
      </c>
      <c r="N153" s="3" t="s">
        <v>11</v>
      </c>
      <c r="O153" s="3" t="s">
        <v>12</v>
      </c>
      <c r="P153" s="3" t="s">
        <v>13</v>
      </c>
    </row>
    <row r="154" spans="1:16" x14ac:dyDescent="0.3">
      <c r="A154" t="s">
        <v>37</v>
      </c>
      <c r="B154" s="4" t="s">
        <v>18</v>
      </c>
      <c r="C154" s="4" t="s">
        <v>38</v>
      </c>
      <c r="D154" s="5">
        <v>608703110.20000005</v>
      </c>
      <c r="E154" s="5">
        <v>52357813.330000006</v>
      </c>
      <c r="F154" s="5">
        <v>55502860.799999997</v>
      </c>
      <c r="G154" s="5">
        <v>53317898.890000008</v>
      </c>
      <c r="H154" s="5">
        <v>50495040.810000002</v>
      </c>
      <c r="I154" s="5">
        <v>49456961.290000014</v>
      </c>
      <c r="J154" s="5">
        <v>51873334.029999986</v>
      </c>
      <c r="K154" s="5">
        <v>47114010.999999985</v>
      </c>
      <c r="L154" s="5">
        <v>50323590.560000002</v>
      </c>
      <c r="M154" s="5">
        <v>50902814.75</v>
      </c>
      <c r="N154" s="5">
        <v>48402492.589999989</v>
      </c>
      <c r="O154" s="5">
        <v>48670389.430000007</v>
      </c>
      <c r="P154" s="5">
        <v>50285902.719999991</v>
      </c>
    </row>
    <row r="155" spans="1:16" x14ac:dyDescent="0.3">
      <c r="A155" t="s">
        <v>37</v>
      </c>
      <c r="B155" s="6" t="s">
        <v>18</v>
      </c>
      <c r="C155" s="6" t="s">
        <v>39</v>
      </c>
      <c r="D155" s="7">
        <v>589666345.17999995</v>
      </c>
      <c r="E155" s="7">
        <v>50700734.420000002</v>
      </c>
      <c r="F155" s="7">
        <v>53842048.189999998</v>
      </c>
      <c r="G155" s="7">
        <v>51622238.850000009</v>
      </c>
      <c r="H155" s="7">
        <v>49007880.150000006</v>
      </c>
      <c r="I155" s="7">
        <v>47956177.800000012</v>
      </c>
      <c r="J155" s="7">
        <v>50277844.939999983</v>
      </c>
      <c r="K155" s="7">
        <v>45590014.069999985</v>
      </c>
      <c r="L155" s="7">
        <v>48795056.18</v>
      </c>
      <c r="M155" s="7">
        <v>49419350.259999998</v>
      </c>
      <c r="N155" s="7">
        <v>46813916.399999991</v>
      </c>
      <c r="O155" s="7">
        <v>46995140.670000009</v>
      </c>
      <c r="P155" s="7">
        <v>48645943.249999993</v>
      </c>
    </row>
    <row r="156" spans="1:16" x14ac:dyDescent="0.3">
      <c r="A156" t="s">
        <v>37</v>
      </c>
      <c r="B156" s="4" t="s">
        <v>18</v>
      </c>
      <c r="C156" s="4" t="s">
        <v>40</v>
      </c>
      <c r="D156" s="5">
        <v>19036765.019999996</v>
      </c>
      <c r="E156" s="5">
        <v>1657078.9100000004</v>
      </c>
      <c r="F156" s="5">
        <v>1660812.6100000006</v>
      </c>
      <c r="G156" s="5">
        <v>1695660.04</v>
      </c>
      <c r="H156" s="5">
        <v>1487160.66</v>
      </c>
      <c r="I156" s="5">
        <v>1500783.49</v>
      </c>
      <c r="J156" s="5">
        <v>1595489.09</v>
      </c>
      <c r="K156" s="5">
        <v>1523996.9299999997</v>
      </c>
      <c r="L156" s="5">
        <v>1528534.3799999997</v>
      </c>
      <c r="M156" s="5">
        <v>1483464.49</v>
      </c>
      <c r="N156" s="5">
        <v>1588576.19</v>
      </c>
      <c r="O156" s="5">
        <v>1675248.7599999998</v>
      </c>
      <c r="P156" s="5">
        <v>1639959.47</v>
      </c>
    </row>
    <row r="157" spans="1:16" x14ac:dyDescent="0.3">
      <c r="B157" s="1" t="s">
        <v>41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3">
      <c r="A158" t="s">
        <v>41</v>
      </c>
      <c r="B158" s="4" t="s">
        <v>18</v>
      </c>
      <c r="C158" s="4" t="s">
        <v>38</v>
      </c>
      <c r="D158" s="5">
        <v>590779315.63000011</v>
      </c>
      <c r="E158" s="5">
        <v>51008533.059999995</v>
      </c>
      <c r="F158" s="5">
        <v>53559436.140000008</v>
      </c>
      <c r="G158" s="5">
        <v>51412636.080000013</v>
      </c>
      <c r="H158" s="5">
        <v>50204081.430000015</v>
      </c>
      <c r="I158" s="5">
        <v>47710897.630000003</v>
      </c>
      <c r="J158" s="5">
        <v>50859904.019999996</v>
      </c>
      <c r="K158" s="5">
        <v>44892389.489999995</v>
      </c>
      <c r="L158" s="5">
        <v>48680900.32</v>
      </c>
      <c r="M158" s="5">
        <v>49743466.730000004</v>
      </c>
      <c r="N158" s="5">
        <v>47267570.310000002</v>
      </c>
      <c r="O158" s="5">
        <v>46963072.490000017</v>
      </c>
      <c r="P158" s="5">
        <v>48476427.930000007</v>
      </c>
    </row>
    <row r="159" spans="1:16" x14ac:dyDescent="0.3">
      <c r="A159" t="s">
        <v>41</v>
      </c>
      <c r="B159" s="6" t="s">
        <v>18</v>
      </c>
      <c r="C159" s="6" t="s">
        <v>39</v>
      </c>
      <c r="D159" s="7">
        <v>575778253.68000007</v>
      </c>
      <c r="E159" s="7">
        <v>49787434.859999992</v>
      </c>
      <c r="F159" s="7">
        <v>52324786.88000001</v>
      </c>
      <c r="G159" s="7">
        <v>50158663.100000016</v>
      </c>
      <c r="H159" s="7">
        <v>49018544.640000015</v>
      </c>
      <c r="I159" s="7">
        <v>46517237.700000003</v>
      </c>
      <c r="J159" s="7">
        <v>49572832.829999998</v>
      </c>
      <c r="K159" s="7">
        <v>43719869.319999993</v>
      </c>
      <c r="L159" s="7">
        <v>47404329.730000004</v>
      </c>
      <c r="M159" s="7">
        <v>48407673.920000002</v>
      </c>
      <c r="N159" s="7">
        <v>45967018.82</v>
      </c>
      <c r="O159" s="7">
        <v>45681289.540000014</v>
      </c>
      <c r="P159" s="7">
        <v>47218572.340000011</v>
      </c>
    </row>
    <row r="160" spans="1:16" x14ac:dyDescent="0.3">
      <c r="A160" t="s">
        <v>41</v>
      </c>
      <c r="B160" s="4" t="s">
        <v>18</v>
      </c>
      <c r="C160" s="4" t="s">
        <v>40</v>
      </c>
      <c r="D160" s="5">
        <v>15001061.949999999</v>
      </c>
      <c r="E160" s="5">
        <v>1221098.2</v>
      </c>
      <c r="F160" s="5">
        <v>1234649.26</v>
      </c>
      <c r="G160" s="5">
        <v>1253972.98</v>
      </c>
      <c r="H160" s="5">
        <v>1185536.7899999998</v>
      </c>
      <c r="I160" s="5">
        <v>1193659.93</v>
      </c>
      <c r="J160" s="5">
        <v>1287071.1899999997</v>
      </c>
      <c r="K160" s="5">
        <v>1172520.17</v>
      </c>
      <c r="L160" s="5">
        <v>1276570.5899999999</v>
      </c>
      <c r="M160" s="5">
        <v>1335792.8099999998</v>
      </c>
      <c r="N160" s="5">
        <v>1300551.49</v>
      </c>
      <c r="O160" s="5">
        <v>1281782.9499999997</v>
      </c>
      <c r="P160" s="5">
        <v>1257855.5899999996</v>
      </c>
    </row>
    <row r="161" spans="1:16" x14ac:dyDescent="0.3">
      <c r="B161" s="1" t="s">
        <v>42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3">
      <c r="A162" t="s">
        <v>42</v>
      </c>
      <c r="B162" s="4" t="s">
        <v>18</v>
      </c>
      <c r="C162" s="4" t="s">
        <v>43</v>
      </c>
      <c r="D162" s="9">
        <v>0.97055412684829101</v>
      </c>
      <c r="E162" s="9">
        <v>0.9742296290814173</v>
      </c>
      <c r="F162" s="9">
        <v>0.96498514433331717</v>
      </c>
      <c r="G162" s="9">
        <v>0.96426598103704841</v>
      </c>
      <c r="H162" s="9">
        <v>0.99423786226661759</v>
      </c>
      <c r="I162" s="9">
        <v>0.96469529031996837</v>
      </c>
      <c r="J162" s="9">
        <v>0.9804633723867856</v>
      </c>
      <c r="K162" s="9">
        <v>0.95284584218482282</v>
      </c>
      <c r="L162" s="9">
        <v>0.96735745161026521</v>
      </c>
      <c r="M162" s="9">
        <v>0.9772242846354583</v>
      </c>
      <c r="N162" s="9">
        <v>0.97655240010853361</v>
      </c>
      <c r="O162" s="9">
        <v>0.96492082845452609</v>
      </c>
      <c r="P162" s="9">
        <v>0.96401626117611072</v>
      </c>
    </row>
    <row r="163" spans="1:16" x14ac:dyDescent="0.3">
      <c r="A163" t="s">
        <v>42</v>
      </c>
      <c r="B163" s="6" t="s">
        <v>18</v>
      </c>
      <c r="C163" s="6" t="s">
        <v>44</v>
      </c>
      <c r="D163" s="10">
        <v>0.97644754255771471</v>
      </c>
      <c r="E163" s="10">
        <v>0.98198646290930769</v>
      </c>
      <c r="F163" s="10">
        <v>0.97182014130209504</v>
      </c>
      <c r="G163" s="10">
        <v>0.97164834802588207</v>
      </c>
      <c r="H163" s="10">
        <v>1.0002176076575311</v>
      </c>
      <c r="I163" s="10">
        <v>0.96999468752490925</v>
      </c>
      <c r="J163" s="10">
        <v>0.98597767842195061</v>
      </c>
      <c r="K163" s="10">
        <v>0.95897907056732801</v>
      </c>
      <c r="L163" s="10">
        <v>0.97149861976037599</v>
      </c>
      <c r="M163" s="10">
        <v>0.97952874057069816</v>
      </c>
      <c r="N163" s="10">
        <v>0.98190927730199495</v>
      </c>
      <c r="O163" s="10">
        <v>0.97204283014650683</v>
      </c>
      <c r="P163" s="10">
        <v>0.97065796622208611</v>
      </c>
    </row>
    <row r="164" spans="1:16" x14ac:dyDescent="0.3">
      <c r="A164" t="s">
        <v>42</v>
      </c>
      <c r="B164" s="4" t="s">
        <v>18</v>
      </c>
      <c r="C164" s="4" t="s">
        <v>45</v>
      </c>
      <c r="D164" s="9">
        <v>0.78800478622496561</v>
      </c>
      <c r="E164" s="9">
        <v>0.73689803945425847</v>
      </c>
      <c r="F164" s="9">
        <v>0.74340070190098062</v>
      </c>
      <c r="G164" s="9">
        <v>0.73951909605654209</v>
      </c>
      <c r="H164" s="9">
        <v>0.79718138186899046</v>
      </c>
      <c r="I164" s="9">
        <v>0.79535785005204174</v>
      </c>
      <c r="J164" s="9">
        <v>0.80669382076439</v>
      </c>
      <c r="K164" s="9">
        <v>0.76937174013861054</v>
      </c>
      <c r="L164" s="9">
        <v>0.8351598804077931</v>
      </c>
      <c r="M164" s="9">
        <v>0.90045486023059429</v>
      </c>
      <c r="N164" s="9">
        <v>0.81869003085083381</v>
      </c>
      <c r="O164" s="9">
        <v>0.76512992016779635</v>
      </c>
      <c r="P164" s="9">
        <v>0.76700407114329461</v>
      </c>
    </row>
    <row r="165" spans="1:16" x14ac:dyDescent="0.3">
      <c r="B165" s="6" t="s">
        <v>18</v>
      </c>
      <c r="C165" s="6" t="s">
        <v>46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x14ac:dyDescent="0.3">
      <c r="B166" s="1" t="s">
        <v>114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3">
      <c r="A167" t="s">
        <v>114</v>
      </c>
      <c r="B167" s="4" t="s">
        <v>18</v>
      </c>
      <c r="C167" s="4" t="s">
        <v>38</v>
      </c>
      <c r="D167" s="5">
        <v>529365914.68600011</v>
      </c>
      <c r="E167" s="5">
        <v>49570820.039999999</v>
      </c>
      <c r="F167" s="5">
        <v>51979503.659999996</v>
      </c>
      <c r="G167" s="5">
        <v>49824491.720000006</v>
      </c>
      <c r="H167" s="5">
        <v>48384199.200000003</v>
      </c>
      <c r="I167" s="5">
        <v>45863139.670000002</v>
      </c>
      <c r="J167" s="5">
        <v>48478673.359999999</v>
      </c>
      <c r="K167" s="5">
        <v>42703061.460000016</v>
      </c>
      <c r="L167" s="5">
        <v>45949124.500000007</v>
      </c>
      <c r="M167" s="5">
        <v>46264362.170000002</v>
      </c>
      <c r="N167" s="5">
        <v>42846745.230000012</v>
      </c>
      <c r="O167" s="5">
        <v>39146718.176000006</v>
      </c>
      <c r="P167" s="5">
        <v>18355075.5</v>
      </c>
    </row>
    <row r="168" spans="1:16" x14ac:dyDescent="0.3">
      <c r="A168" t="s">
        <v>114</v>
      </c>
      <c r="B168" s="6" t="s">
        <v>18</v>
      </c>
      <c r="C168" s="6" t="s">
        <v>39</v>
      </c>
      <c r="D168" s="7">
        <v>517058758.26600003</v>
      </c>
      <c r="E168" s="7">
        <v>48488646.409999996</v>
      </c>
      <c r="F168" s="7">
        <v>50884375.43</v>
      </c>
      <c r="G168" s="7">
        <v>48715020.260000005</v>
      </c>
      <c r="H168" s="7">
        <v>47353010.980000004</v>
      </c>
      <c r="I168" s="7">
        <v>44830206.060000002</v>
      </c>
      <c r="J168" s="7">
        <v>47377502.939999998</v>
      </c>
      <c r="K168" s="7">
        <v>41696439.180000015</v>
      </c>
      <c r="L168" s="7">
        <v>44861912.830000006</v>
      </c>
      <c r="M168" s="7">
        <v>45143210.390000001</v>
      </c>
      <c r="N168" s="7">
        <v>41795508.800000012</v>
      </c>
      <c r="O168" s="7">
        <v>38167599.206000008</v>
      </c>
      <c r="P168" s="7">
        <v>17745325.780000001</v>
      </c>
    </row>
    <row r="169" spans="1:16" x14ac:dyDescent="0.3">
      <c r="A169" t="s">
        <v>114</v>
      </c>
      <c r="B169" s="4" t="s">
        <v>18</v>
      </c>
      <c r="C169" s="4" t="s">
        <v>40</v>
      </c>
      <c r="D169" s="5">
        <v>12307156.420000002</v>
      </c>
      <c r="E169" s="5">
        <v>1082173.6299999997</v>
      </c>
      <c r="F169" s="5">
        <v>1095128.23</v>
      </c>
      <c r="G169" s="5">
        <v>1109471.46</v>
      </c>
      <c r="H169" s="5">
        <v>1031188.2199999999</v>
      </c>
      <c r="I169" s="5">
        <v>1032933.61</v>
      </c>
      <c r="J169" s="5">
        <v>1101170.4200000004</v>
      </c>
      <c r="K169" s="5">
        <v>1006622.2800000001</v>
      </c>
      <c r="L169" s="5">
        <v>1087211.6700000002</v>
      </c>
      <c r="M169" s="5">
        <v>1121151.78</v>
      </c>
      <c r="N169" s="5">
        <v>1051236.4300000002</v>
      </c>
      <c r="O169" s="5">
        <v>979118.97</v>
      </c>
      <c r="P169" s="5">
        <v>609749.72000000009</v>
      </c>
    </row>
    <row r="170" spans="1:16" x14ac:dyDescent="0.3">
      <c r="B170" s="1" t="s">
        <v>48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3">
      <c r="A171" t="s">
        <v>48</v>
      </c>
      <c r="B171" s="4" t="s">
        <v>18</v>
      </c>
      <c r="C171" s="4" t="s">
        <v>43</v>
      </c>
      <c r="D171" s="9">
        <v>0.86966191861918973</v>
      </c>
      <c r="E171" s="9">
        <v>0.94677025046034313</v>
      </c>
      <c r="F171" s="9">
        <v>0.93651935973721911</v>
      </c>
      <c r="G171" s="9">
        <v>0.93447965424880608</v>
      </c>
      <c r="H171" s="9">
        <v>0.95819705111354281</v>
      </c>
      <c r="I171" s="9">
        <v>0.92733436251922197</v>
      </c>
      <c r="J171" s="9">
        <v>0.93455865651440972</v>
      </c>
      <c r="K171" s="9">
        <v>0.90637711698967915</v>
      </c>
      <c r="L171" s="9">
        <v>0.91307325229934877</v>
      </c>
      <c r="M171" s="9">
        <v>0.9088763047234043</v>
      </c>
      <c r="N171" s="9">
        <v>0.88521774266749642</v>
      </c>
      <c r="O171" s="9">
        <v>0.80432309324959517</v>
      </c>
      <c r="P171" s="9">
        <v>0.36501433815763473</v>
      </c>
    </row>
    <row r="172" spans="1:16" x14ac:dyDescent="0.3">
      <c r="A172" t="s">
        <v>48</v>
      </c>
      <c r="B172" s="6" t="s">
        <v>18</v>
      </c>
      <c r="C172" s="6" t="s">
        <v>44</v>
      </c>
      <c r="D172" s="10">
        <v>0.87686665941255992</v>
      </c>
      <c r="E172" s="10">
        <v>0.95636970479213812</v>
      </c>
      <c r="F172" s="10">
        <v>0.94506760312009597</v>
      </c>
      <c r="G172" s="10">
        <v>0.94368282634064793</v>
      </c>
      <c r="H172" s="10">
        <v>0.96623259025008035</v>
      </c>
      <c r="I172" s="10">
        <v>0.93481607827386093</v>
      </c>
      <c r="J172" s="10">
        <v>0.94231371683768139</v>
      </c>
      <c r="K172" s="10">
        <v>0.91459588312428064</v>
      </c>
      <c r="L172" s="10">
        <v>0.91939463425370327</v>
      </c>
      <c r="M172" s="10">
        <v>0.91347235753803302</v>
      </c>
      <c r="N172" s="10">
        <v>0.8928009449771227</v>
      </c>
      <c r="O172" s="10">
        <v>0.81216054813013505</v>
      </c>
      <c r="P172" s="10">
        <v>0.36478531598829678</v>
      </c>
    </row>
    <row r="173" spans="1:16" x14ac:dyDescent="0.3">
      <c r="A173" t="s">
        <v>48</v>
      </c>
      <c r="B173" s="4" t="s">
        <v>18</v>
      </c>
      <c r="C173" s="4" t="s">
        <v>45</v>
      </c>
      <c r="D173" s="9">
        <v>0.64649410795742457</v>
      </c>
      <c r="E173" s="9">
        <v>0.65306101204317391</v>
      </c>
      <c r="F173" s="9">
        <v>0.65939301243624326</v>
      </c>
      <c r="G173" s="9">
        <v>0.65430064625454043</v>
      </c>
      <c r="H173" s="9">
        <v>0.69339396054223212</v>
      </c>
      <c r="I173" s="9">
        <v>0.6882629085958295</v>
      </c>
      <c r="J173" s="9">
        <v>0.69017734242231665</v>
      </c>
      <c r="K173" s="9">
        <v>0.66051463765087792</v>
      </c>
      <c r="L173" s="9">
        <v>0.71127721052633464</v>
      </c>
      <c r="M173" s="9">
        <v>0.75576583568913069</v>
      </c>
      <c r="N173" s="9">
        <v>0.66174756780157973</v>
      </c>
      <c r="O173" s="9">
        <v>0.58446183837199206</v>
      </c>
      <c r="P173" s="9">
        <v>0.37180779839638362</v>
      </c>
    </row>
    <row r="174" spans="1:16" x14ac:dyDescent="0.3">
      <c r="B174" s="6" t="s">
        <v>18</v>
      </c>
      <c r="C174" s="6" t="s">
        <v>46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x14ac:dyDescent="0.3">
      <c r="B175" s="1" t="s">
        <v>115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3">
      <c r="A176" t="s">
        <v>115</v>
      </c>
      <c r="B176" s="4" t="s">
        <v>18</v>
      </c>
      <c r="C176" s="4" t="s">
        <v>38</v>
      </c>
      <c r="D176" s="5">
        <v>50557219.635000005</v>
      </c>
      <c r="E176" s="5">
        <v>711917.25</v>
      </c>
      <c r="F176" s="5">
        <v>798179.49</v>
      </c>
      <c r="G176" s="5">
        <v>829920.87999999989</v>
      </c>
      <c r="H176" s="5">
        <v>980579.3899999999</v>
      </c>
      <c r="I176" s="5">
        <v>1041827.4899999999</v>
      </c>
      <c r="J176" s="5">
        <v>1399983.5900000003</v>
      </c>
      <c r="K176" s="5">
        <v>1321138.6200000003</v>
      </c>
      <c r="L176" s="5">
        <v>1753524.78</v>
      </c>
      <c r="M176" s="5">
        <v>2458132.1300000004</v>
      </c>
      <c r="N176" s="5">
        <v>3418259.92</v>
      </c>
      <c r="O176" s="5">
        <v>6788467.4750000006</v>
      </c>
      <c r="P176" s="5">
        <v>29055288.620000001</v>
      </c>
    </row>
    <row r="177" spans="1:16" x14ac:dyDescent="0.3">
      <c r="A177" t="s">
        <v>115</v>
      </c>
      <c r="B177" s="6" t="s">
        <v>18</v>
      </c>
      <c r="C177" s="6" t="s">
        <v>39</v>
      </c>
      <c r="D177" s="7">
        <v>49006596.565000005</v>
      </c>
      <c r="E177" s="7">
        <v>660569.11</v>
      </c>
      <c r="F177" s="7">
        <v>745266.79999999993</v>
      </c>
      <c r="G177" s="7">
        <v>773261.82999999984</v>
      </c>
      <c r="H177" s="7">
        <v>914779.16999999993</v>
      </c>
      <c r="I177" s="7">
        <v>971878.68999999983</v>
      </c>
      <c r="J177" s="7">
        <v>1314357.5200000003</v>
      </c>
      <c r="K177" s="7">
        <v>1242271.3700000003</v>
      </c>
      <c r="L177" s="7">
        <v>1660717.82</v>
      </c>
      <c r="M177" s="7">
        <v>2349656.5700000003</v>
      </c>
      <c r="N177" s="7">
        <v>3270011.2199999997</v>
      </c>
      <c r="O177" s="7">
        <v>6589343.1550000003</v>
      </c>
      <c r="P177" s="7">
        <v>28514483.310000002</v>
      </c>
    </row>
    <row r="178" spans="1:16" x14ac:dyDescent="0.3">
      <c r="A178" t="s">
        <v>115</v>
      </c>
      <c r="B178" s="4" t="s">
        <v>18</v>
      </c>
      <c r="C178" s="4" t="s">
        <v>40</v>
      </c>
      <c r="D178" s="5">
        <v>1550623.0699999998</v>
      </c>
      <c r="E178" s="5">
        <v>51348.140000000014</v>
      </c>
      <c r="F178" s="5">
        <v>52912.69000000001</v>
      </c>
      <c r="G178" s="5">
        <v>56659.05</v>
      </c>
      <c r="H178" s="5">
        <v>65800.220000000016</v>
      </c>
      <c r="I178" s="5">
        <v>69948.800000000003</v>
      </c>
      <c r="J178" s="5">
        <v>85626.069999999992</v>
      </c>
      <c r="K178" s="5">
        <v>78867.25</v>
      </c>
      <c r="L178" s="5">
        <v>92806.959999999992</v>
      </c>
      <c r="M178" s="5">
        <v>108475.56000000001</v>
      </c>
      <c r="N178" s="5">
        <v>148248.69999999998</v>
      </c>
      <c r="O178" s="5">
        <v>199124.32</v>
      </c>
      <c r="P178" s="5">
        <v>540805.30999999994</v>
      </c>
    </row>
    <row r="179" spans="1:16" x14ac:dyDescent="0.3">
      <c r="B179" s="1" t="s">
        <v>65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3">
      <c r="A180" t="s">
        <v>65</v>
      </c>
      <c r="B180" s="4" t="s">
        <v>18</v>
      </c>
      <c r="C180" s="4" t="s">
        <v>43</v>
      </c>
      <c r="D180" s="9">
        <v>8.3057271743508174E-2</v>
      </c>
      <c r="E180" s="9">
        <v>1.35971539818315E-2</v>
      </c>
      <c r="F180" s="9">
        <v>1.4380871156825127E-2</v>
      </c>
      <c r="G180" s="9">
        <v>1.556552109662474E-2</v>
      </c>
      <c r="H180" s="9">
        <v>1.9419320675265334E-2</v>
      </c>
      <c r="I180" s="9">
        <v>2.1065335653985134E-2</v>
      </c>
      <c r="J180" s="9">
        <v>2.6988502207904077E-2</v>
      </c>
      <c r="K180" s="9">
        <v>2.8041310683567161E-2</v>
      </c>
      <c r="L180" s="9">
        <v>3.4844985433010803E-2</v>
      </c>
      <c r="M180" s="9">
        <v>4.8290691626242541E-2</v>
      </c>
      <c r="N180" s="9">
        <v>7.0621567962518866E-2</v>
      </c>
      <c r="O180" s="9">
        <v>0.1394783882870608</v>
      </c>
      <c r="P180" s="9">
        <v>0.57780186987562954</v>
      </c>
    </row>
    <row r="181" spans="1:16" x14ac:dyDescent="0.3">
      <c r="A181" t="s">
        <v>65</v>
      </c>
      <c r="B181" s="6" t="s">
        <v>18</v>
      </c>
      <c r="C181" s="6" t="s">
        <v>44</v>
      </c>
      <c r="D181" s="10">
        <v>8.3109027614659589E-2</v>
      </c>
      <c r="E181" s="10">
        <v>1.3028787798770508E-2</v>
      </c>
      <c r="F181" s="10">
        <v>1.3841724545286099E-2</v>
      </c>
      <c r="G181" s="10">
        <v>1.4979238545753226E-2</v>
      </c>
      <c r="H181" s="10">
        <v>1.8665960804672751E-2</v>
      </c>
      <c r="I181" s="10">
        <v>2.0265974783336457E-2</v>
      </c>
      <c r="J181" s="10">
        <v>2.6141882603928503E-2</v>
      </c>
      <c r="K181" s="10">
        <v>2.7248760399428425E-2</v>
      </c>
      <c r="L181" s="10">
        <v>3.4034550833875077E-2</v>
      </c>
      <c r="M181" s="10">
        <v>4.7545274424658134E-2</v>
      </c>
      <c r="N181" s="10">
        <v>6.9851263715248579E-2</v>
      </c>
      <c r="O181" s="10">
        <v>0.14021328718367679</v>
      </c>
      <c r="P181" s="10">
        <v>0.5861636429467324</v>
      </c>
    </row>
    <row r="182" spans="1:16" x14ac:dyDescent="0.3">
      <c r="A182" t="s">
        <v>65</v>
      </c>
      <c r="B182" s="4" t="s">
        <v>18</v>
      </c>
      <c r="C182" s="4" t="s">
        <v>45</v>
      </c>
      <c r="D182" s="9">
        <v>8.1454126705399671E-2</v>
      </c>
      <c r="E182" s="9">
        <v>3.0987142308147534E-2</v>
      </c>
      <c r="F182" s="9">
        <v>3.1859518455847946E-2</v>
      </c>
      <c r="G182" s="9">
        <v>3.3414156531046166E-2</v>
      </c>
      <c r="H182" s="9">
        <v>4.4245535650465649E-2</v>
      </c>
      <c r="I182" s="9">
        <v>4.6608188633525012E-2</v>
      </c>
      <c r="J182" s="9">
        <v>5.366759982044126E-2</v>
      </c>
      <c r="K182" s="9">
        <v>5.1750268289582457E-2</v>
      </c>
      <c r="L182" s="9">
        <v>6.0716305249215272E-2</v>
      </c>
      <c r="M182" s="9">
        <v>7.312312544805169E-2</v>
      </c>
      <c r="N182" s="9">
        <v>9.3321743667831247E-2</v>
      </c>
      <c r="O182" s="9">
        <v>0.11886253836116854</v>
      </c>
      <c r="P182" s="9">
        <v>0.32976748504644443</v>
      </c>
    </row>
    <row r="183" spans="1:16" x14ac:dyDescent="0.3">
      <c r="B183" s="6" t="s">
        <v>18</v>
      </c>
      <c r="C183" s="6" t="s">
        <v>46</v>
      </c>
      <c r="D183" s="10">
        <v>0.63724485479296555</v>
      </c>
      <c r="E183" s="10">
        <v>0.25544275709397146</v>
      </c>
      <c r="F183" s="10">
        <v>0.22653947876541403</v>
      </c>
      <c r="G183" s="10">
        <v>0.23756774965341343</v>
      </c>
      <c r="H183" s="10">
        <v>0.46454427719946273</v>
      </c>
      <c r="I183" s="10">
        <v>0.2898940459933001</v>
      </c>
      <c r="J183" s="10">
        <v>0.41240752054313745</v>
      </c>
      <c r="K183" s="10">
        <v>0.29951342857574598</v>
      </c>
      <c r="L183" s="10">
        <v>0.40085458566799398</v>
      </c>
      <c r="M183" s="10">
        <v>0.52994659050713011</v>
      </c>
      <c r="N183" s="10">
        <v>0.61526554368016007</v>
      </c>
      <c r="O183" s="10">
        <v>0.71279943353239983</v>
      </c>
      <c r="P183" s="10">
        <v>0.90994475087701809</v>
      </c>
    </row>
    <row r="184" spans="1:16" x14ac:dyDescent="0.3">
      <c r="B184" s="1" t="s">
        <v>116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3">
      <c r="A185" t="s">
        <v>116</v>
      </c>
      <c r="B185" s="4" t="s">
        <v>18</v>
      </c>
      <c r="C185" s="4" t="s">
        <v>38</v>
      </c>
      <c r="D185" s="5">
        <v>5832065.6499999994</v>
      </c>
      <c r="E185" s="5">
        <v>372272.69000000006</v>
      </c>
      <c r="F185" s="5">
        <v>392283.61999999994</v>
      </c>
      <c r="G185" s="5">
        <v>394116.88</v>
      </c>
      <c r="H185" s="5">
        <v>441022.47000000003</v>
      </c>
      <c r="I185" s="5">
        <v>432144.77</v>
      </c>
      <c r="J185" s="5">
        <v>532932.84</v>
      </c>
      <c r="K185" s="5">
        <v>483336.83</v>
      </c>
      <c r="L185" s="5">
        <v>555044.71999999986</v>
      </c>
      <c r="M185" s="5">
        <v>557208.07000000007</v>
      </c>
      <c r="N185" s="5">
        <v>535123.71</v>
      </c>
      <c r="O185" s="5">
        <v>550137.17000000016</v>
      </c>
      <c r="P185" s="5">
        <v>586441.87999999989</v>
      </c>
    </row>
    <row r="186" spans="1:16" x14ac:dyDescent="0.3">
      <c r="A186" t="s">
        <v>116</v>
      </c>
      <c r="B186" s="6" t="s">
        <v>18</v>
      </c>
      <c r="C186" s="6" t="s">
        <v>39</v>
      </c>
      <c r="D186" s="7">
        <v>5312569.6999999993</v>
      </c>
      <c r="E186" s="7">
        <v>332751.65000000008</v>
      </c>
      <c r="F186" s="7">
        <v>354247.39999999997</v>
      </c>
      <c r="G186" s="7">
        <v>355546.3</v>
      </c>
      <c r="H186" s="7">
        <v>401626.42000000004</v>
      </c>
      <c r="I186" s="7">
        <v>390730</v>
      </c>
      <c r="J186" s="7">
        <v>488407.55</v>
      </c>
      <c r="K186" s="7">
        <v>443455.26</v>
      </c>
      <c r="L186" s="7">
        <v>510357.27999999985</v>
      </c>
      <c r="M186" s="7">
        <v>509554.99000000005</v>
      </c>
      <c r="N186" s="7">
        <v>488048.94999999995</v>
      </c>
      <c r="O186" s="7">
        <v>501538.64000000013</v>
      </c>
      <c r="P186" s="7">
        <v>536305.25999999989</v>
      </c>
    </row>
    <row r="187" spans="1:16" x14ac:dyDescent="0.3">
      <c r="A187" t="s">
        <v>116</v>
      </c>
      <c r="B187" s="4" t="s">
        <v>18</v>
      </c>
      <c r="C187" s="4" t="s">
        <v>40</v>
      </c>
      <c r="D187" s="5">
        <v>519495.94999999995</v>
      </c>
      <c r="E187" s="5">
        <v>39521.039999999994</v>
      </c>
      <c r="F187" s="5">
        <v>38036.219999999994</v>
      </c>
      <c r="G187" s="5">
        <v>38570.579999999994</v>
      </c>
      <c r="H187" s="5">
        <v>39396.049999999996</v>
      </c>
      <c r="I187" s="5">
        <v>41414.769999999997</v>
      </c>
      <c r="J187" s="5">
        <v>44525.29</v>
      </c>
      <c r="K187" s="5">
        <v>39881.57</v>
      </c>
      <c r="L187" s="5">
        <v>44687.44</v>
      </c>
      <c r="M187" s="5">
        <v>47653.08</v>
      </c>
      <c r="N187" s="5">
        <v>47074.759999999995</v>
      </c>
      <c r="O187" s="5">
        <v>48598.53</v>
      </c>
      <c r="P187" s="5">
        <v>50136.619999999995</v>
      </c>
    </row>
    <row r="188" spans="1:16" x14ac:dyDescent="0.3">
      <c r="B188" s="1" t="s">
        <v>82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3">
      <c r="A189" t="s">
        <v>82</v>
      </c>
      <c r="B189" s="4" t="s">
        <v>18</v>
      </c>
      <c r="C189" s="4" t="s">
        <v>43</v>
      </c>
      <c r="D189" s="9">
        <v>9.5811333181520502E-3</v>
      </c>
      <c r="E189" s="9">
        <v>7.1101649653251484E-3</v>
      </c>
      <c r="F189" s="9">
        <v>7.0678090164318155E-3</v>
      </c>
      <c r="G189" s="9">
        <v>7.391830664841113E-3</v>
      </c>
      <c r="H189" s="9">
        <v>8.7339759098216292E-3</v>
      </c>
      <c r="I189" s="9">
        <v>8.7377946143120163E-3</v>
      </c>
      <c r="J189" s="9">
        <v>1.027373408641496E-2</v>
      </c>
      <c r="K189" s="9">
        <v>1.0258876706549144E-2</v>
      </c>
      <c r="L189" s="9">
        <v>1.102951347118662E-2</v>
      </c>
      <c r="M189" s="9">
        <v>1.0946508021936058E-2</v>
      </c>
      <c r="N189" s="9">
        <v>1.1055705633444116E-2</v>
      </c>
      <c r="O189" s="9">
        <v>1.1303323775356939E-2</v>
      </c>
      <c r="P189" s="9">
        <v>1.1662152776005689E-2</v>
      </c>
    </row>
    <row r="190" spans="1:16" x14ac:dyDescent="0.3">
      <c r="A190" t="s">
        <v>82</v>
      </c>
      <c r="B190" s="6" t="s">
        <v>18</v>
      </c>
      <c r="C190" s="6" t="s">
        <v>44</v>
      </c>
      <c r="D190" s="10">
        <v>9.0094504178940358E-3</v>
      </c>
      <c r="E190" s="10">
        <v>6.5630538454042389E-3</v>
      </c>
      <c r="F190" s="10">
        <v>6.5793819497712534E-3</v>
      </c>
      <c r="G190" s="10">
        <v>6.8874637737646269E-3</v>
      </c>
      <c r="H190" s="10">
        <v>8.1951396136851675E-3</v>
      </c>
      <c r="I190" s="10">
        <v>8.1476468293517727E-3</v>
      </c>
      <c r="J190" s="10">
        <v>9.7141703385029803E-3</v>
      </c>
      <c r="K190" s="10">
        <v>9.7270261711064256E-3</v>
      </c>
      <c r="L190" s="10">
        <v>1.0459200582070113E-2</v>
      </c>
      <c r="M190" s="10">
        <v>1.0310839525796714E-2</v>
      </c>
      <c r="N190" s="10">
        <v>1.0425296312102613E-2</v>
      </c>
      <c r="O190" s="10">
        <v>1.0672138285994412E-2</v>
      </c>
      <c r="P190" s="10">
        <v>1.1024665659042391E-2</v>
      </c>
    </row>
    <row r="191" spans="1:16" x14ac:dyDescent="0.3">
      <c r="A191" t="s">
        <v>82</v>
      </c>
      <c r="B191" s="4" t="s">
        <v>18</v>
      </c>
      <c r="C191" s="4" t="s">
        <v>45</v>
      </c>
      <c r="D191" s="9">
        <v>2.7289087691854067E-2</v>
      </c>
      <c r="E191" s="9">
        <v>2.3849823784191416E-2</v>
      </c>
      <c r="F191" s="9">
        <v>2.290217437595201E-2</v>
      </c>
      <c r="G191" s="9">
        <v>2.2746646786581108E-2</v>
      </c>
      <c r="H191" s="9">
        <v>2.6490782777968319E-2</v>
      </c>
      <c r="I191" s="9">
        <v>2.7595432836218098E-2</v>
      </c>
      <c r="J191" s="9">
        <v>2.7906984935885708E-2</v>
      </c>
      <c r="K191" s="9">
        <v>2.6169061902244127E-2</v>
      </c>
      <c r="L191" s="9">
        <v>2.9235482423365586E-2</v>
      </c>
      <c r="M191" s="9">
        <v>3.2122831602123487E-2</v>
      </c>
      <c r="N191" s="9">
        <v>2.9633303266367095E-2</v>
      </c>
      <c r="O191" s="9">
        <v>2.9009739425206325E-2</v>
      </c>
      <c r="P191" s="9">
        <v>3.0571865291280642E-2</v>
      </c>
    </row>
    <row r="192" spans="1:16" x14ac:dyDescent="0.3">
      <c r="B192" s="6" t="s">
        <v>18</v>
      </c>
      <c r="C192" s="6" t="s">
        <v>46</v>
      </c>
      <c r="D192" s="10">
        <v>0.20264317366073678</v>
      </c>
      <c r="E192" s="10">
        <v>0.17940195097621525</v>
      </c>
      <c r="F192" s="10">
        <v>0.1439479073960554</v>
      </c>
      <c r="G192" s="10">
        <v>0.14797030549010248</v>
      </c>
      <c r="H192" s="10">
        <v>0.39019482576352965</v>
      </c>
      <c r="I192" s="10">
        <v>0.16933611442123414</v>
      </c>
      <c r="J192" s="10">
        <v>0.26717750223510039</v>
      </c>
      <c r="K192" s="10">
        <v>0.15642925813726</v>
      </c>
      <c r="L192" s="10">
        <v>0.21177304666665442</v>
      </c>
      <c r="M192" s="10">
        <v>0.25556246559995371</v>
      </c>
      <c r="N192" s="10">
        <v>0.25035174475692157</v>
      </c>
      <c r="O192" s="10">
        <v>0.20113205978427398</v>
      </c>
      <c r="P192" s="10">
        <v>0.20394157810992414</v>
      </c>
    </row>
    <row r="193" spans="1:16" x14ac:dyDescent="0.3">
      <c r="B193" s="1" t="s">
        <v>117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3">
      <c r="A194" t="s">
        <v>117</v>
      </c>
      <c r="B194" s="4" t="s">
        <v>18</v>
      </c>
      <c r="C194" s="4" t="s">
        <v>38</v>
      </c>
      <c r="D194" s="5">
        <v>3122074.58</v>
      </c>
      <c r="E194" s="5">
        <v>213744.27</v>
      </c>
      <c r="F194" s="5">
        <v>236511.39999999997</v>
      </c>
      <c r="G194" s="5">
        <v>225354.23999999996</v>
      </c>
      <c r="H194" s="5">
        <v>246640.68999999997</v>
      </c>
      <c r="I194" s="5">
        <v>226650.97000000003</v>
      </c>
      <c r="J194" s="5">
        <v>275976.98999999993</v>
      </c>
      <c r="K194" s="5">
        <v>238539.59</v>
      </c>
      <c r="L194" s="5">
        <v>263311.72000000003</v>
      </c>
      <c r="M194" s="5">
        <v>290687.90999999997</v>
      </c>
      <c r="N194" s="5">
        <v>284404.95</v>
      </c>
      <c r="O194" s="5">
        <v>305812.99000000005</v>
      </c>
      <c r="P194" s="5">
        <v>314438.86000000004</v>
      </c>
    </row>
    <row r="195" spans="1:16" x14ac:dyDescent="0.3">
      <c r="A195" t="s">
        <v>117</v>
      </c>
      <c r="B195" s="6" t="s">
        <v>18</v>
      </c>
      <c r="C195" s="6" t="s">
        <v>39</v>
      </c>
      <c r="D195" s="7">
        <v>2698037.5200000005</v>
      </c>
      <c r="E195" s="7">
        <v>180524.41999999998</v>
      </c>
      <c r="F195" s="7">
        <v>203032.14999999997</v>
      </c>
      <c r="G195" s="7">
        <v>191659.00999999995</v>
      </c>
      <c r="H195" s="7">
        <v>213325.18</v>
      </c>
      <c r="I195" s="7">
        <v>193550.27000000002</v>
      </c>
      <c r="J195" s="7">
        <v>237821.97999999992</v>
      </c>
      <c r="K195" s="7">
        <v>206563.34</v>
      </c>
      <c r="L195" s="7">
        <v>228071.91000000003</v>
      </c>
      <c r="M195" s="7">
        <v>250568.56</v>
      </c>
      <c r="N195" s="7">
        <v>248002.26</v>
      </c>
      <c r="O195" s="7">
        <v>268834.93000000005</v>
      </c>
      <c r="P195" s="7">
        <v>276083.51000000007</v>
      </c>
    </row>
    <row r="196" spans="1:16" x14ac:dyDescent="0.3">
      <c r="A196" t="s">
        <v>117</v>
      </c>
      <c r="B196" s="4" t="s">
        <v>18</v>
      </c>
      <c r="C196" s="4" t="s">
        <v>40</v>
      </c>
      <c r="D196" s="5">
        <v>424037.05999999994</v>
      </c>
      <c r="E196" s="5">
        <v>33219.85</v>
      </c>
      <c r="F196" s="5">
        <v>33479.249999999993</v>
      </c>
      <c r="G196" s="5">
        <v>33695.229999999996</v>
      </c>
      <c r="H196" s="5">
        <v>33315.509999999995</v>
      </c>
      <c r="I196" s="5">
        <v>33100.699999999997</v>
      </c>
      <c r="J196" s="5">
        <v>38155.01</v>
      </c>
      <c r="K196" s="5">
        <v>31976.25</v>
      </c>
      <c r="L196" s="5">
        <v>35239.81</v>
      </c>
      <c r="M196" s="5">
        <v>40119.349999999991</v>
      </c>
      <c r="N196" s="5">
        <v>36402.689999999995</v>
      </c>
      <c r="O196" s="5">
        <v>36978.05999999999</v>
      </c>
      <c r="P196" s="5">
        <v>38355.349999999991</v>
      </c>
    </row>
    <row r="197" spans="1:16" x14ac:dyDescent="0.3">
      <c r="B197" s="1" t="s">
        <v>100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3">
      <c r="A198" t="s">
        <v>100</v>
      </c>
      <c r="B198" s="4" t="s">
        <v>18</v>
      </c>
      <c r="C198" s="4" t="s">
        <v>43</v>
      </c>
      <c r="D198" s="9">
        <v>5.1290596806285215E-3</v>
      </c>
      <c r="E198" s="9">
        <v>4.0823757984852415E-3</v>
      </c>
      <c r="F198" s="9">
        <v>4.2612470166582834E-3</v>
      </c>
      <c r="G198" s="9">
        <v>4.2266151647297207E-3</v>
      </c>
      <c r="H198" s="9">
        <v>4.8844537214663549E-3</v>
      </c>
      <c r="I198" s="9">
        <v>4.5827920698764783E-3</v>
      </c>
      <c r="J198" s="9">
        <v>5.3202092204135895E-3</v>
      </c>
      <c r="K198" s="9">
        <v>5.0630287028629352E-3</v>
      </c>
      <c r="L198" s="9">
        <v>5.2323714796554061E-3</v>
      </c>
      <c r="M198" s="9">
        <v>5.7106451073022438E-3</v>
      </c>
      <c r="N198" s="9">
        <v>5.8758327264071195E-3</v>
      </c>
      <c r="O198" s="9">
        <v>6.2833479160842622E-3</v>
      </c>
      <c r="P198" s="9">
        <v>6.2530220795845365E-3</v>
      </c>
    </row>
    <row r="199" spans="1:16" x14ac:dyDescent="0.3">
      <c r="A199" t="s">
        <v>100</v>
      </c>
      <c r="B199" s="6" t="s">
        <v>18</v>
      </c>
      <c r="C199" s="6" t="s">
        <v>44</v>
      </c>
      <c r="D199" s="10">
        <v>4.5755324889305065E-3</v>
      </c>
      <c r="E199" s="10">
        <v>3.5605878704744803E-3</v>
      </c>
      <c r="F199" s="10">
        <v>3.7708845934599647E-3</v>
      </c>
      <c r="G199" s="10">
        <v>3.7127217701058684E-3</v>
      </c>
      <c r="H199" s="10">
        <v>4.3528750753362259E-3</v>
      </c>
      <c r="I199" s="10">
        <v>4.0359819918759244E-3</v>
      </c>
      <c r="J199" s="10">
        <v>4.7301546095265077E-3</v>
      </c>
      <c r="K199" s="10">
        <v>4.5308900252331082E-3</v>
      </c>
      <c r="L199" s="10">
        <v>4.6740782336363333E-3</v>
      </c>
      <c r="M199" s="10">
        <v>5.0702520102294847E-3</v>
      </c>
      <c r="N199" s="10">
        <v>5.2976182954007252E-3</v>
      </c>
      <c r="O199" s="10">
        <v>5.7204835684557167E-3</v>
      </c>
      <c r="P199" s="10">
        <v>5.6753655403731966E-3</v>
      </c>
    </row>
    <row r="200" spans="1:16" x14ac:dyDescent="0.3">
      <c r="A200" t="s">
        <v>100</v>
      </c>
      <c r="B200" s="4" t="s">
        <v>18</v>
      </c>
      <c r="C200" s="4" t="s">
        <v>45</v>
      </c>
      <c r="D200" s="9">
        <v>2.2274638550956911E-2</v>
      </c>
      <c r="E200" s="9">
        <v>2.0047234805492753E-2</v>
      </c>
      <c r="F200" s="9">
        <v>2.0158354891103566E-2</v>
      </c>
      <c r="G200" s="9">
        <v>1.9871453714271639E-2</v>
      </c>
      <c r="H200" s="9">
        <v>2.2402092051036368E-2</v>
      </c>
      <c r="I200" s="9">
        <v>2.2055613098462323E-2</v>
      </c>
      <c r="J200" s="9">
        <v>2.3914303293669028E-2</v>
      </c>
      <c r="K200" s="9">
        <v>2.0981833605137255E-2</v>
      </c>
      <c r="L200" s="9">
        <v>2.3054640092557165E-2</v>
      </c>
      <c r="M200" s="9">
        <v>2.7044361540463965E-2</v>
      </c>
      <c r="N200" s="9">
        <v>2.2915293726012597E-2</v>
      </c>
      <c r="O200" s="9">
        <v>2.2073175568266049E-2</v>
      </c>
      <c r="P200" s="9">
        <v>2.3387986533594023E-2</v>
      </c>
    </row>
    <row r="201" spans="1:16" x14ac:dyDescent="0.3">
      <c r="B201" s="6" t="s">
        <v>18</v>
      </c>
      <c r="C201" s="6" t="s">
        <v>46</v>
      </c>
      <c r="D201" s="10">
        <v>0.13605049648723763</v>
      </c>
      <c r="E201" s="10">
        <v>0.12552492922920264</v>
      </c>
      <c r="F201" s="10">
        <v>0.10138111588377631</v>
      </c>
      <c r="G201" s="10">
        <v>9.930258115182744E-2</v>
      </c>
      <c r="H201" s="10">
        <v>0.3578445526393394</v>
      </c>
      <c r="I201" s="10">
        <v>0.1069184321663303</v>
      </c>
      <c r="J201" s="10">
        <v>0.1887997793649609</v>
      </c>
      <c r="K201" s="10">
        <v>9.1518112884829333E-2</v>
      </c>
      <c r="L201" s="10">
        <v>0.12745639113702803</v>
      </c>
      <c r="M201" s="10">
        <v>0.17909290421406335</v>
      </c>
      <c r="N201" s="10">
        <v>0.17749088092502197</v>
      </c>
      <c r="O201" s="10">
        <v>0.13995591198016427</v>
      </c>
      <c r="P201" s="10">
        <v>0.13736372834434071</v>
      </c>
    </row>
    <row r="202" spans="1:16" x14ac:dyDescent="0.3">
      <c r="B202" s="1" t="s">
        <v>118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3">
      <c r="A203" t="s">
        <v>118</v>
      </c>
      <c r="B203" s="4" t="s">
        <v>18</v>
      </c>
      <c r="C203" s="4" t="s">
        <v>38</v>
      </c>
      <c r="D203" s="5">
        <v>1902041.0799999998</v>
      </c>
      <c r="E203" s="5">
        <v>139778.81000000003</v>
      </c>
      <c r="F203" s="5">
        <v>152957.97</v>
      </c>
      <c r="G203" s="5">
        <v>138752.35999999999</v>
      </c>
      <c r="H203" s="5">
        <v>151639.67999999999</v>
      </c>
      <c r="I203" s="5">
        <v>147134.72999999998</v>
      </c>
      <c r="J203" s="5">
        <v>172337.24</v>
      </c>
      <c r="K203" s="5">
        <v>146312.98999999996</v>
      </c>
      <c r="L203" s="5">
        <v>159894.59999999998</v>
      </c>
      <c r="M203" s="5">
        <v>173076.45</v>
      </c>
      <c r="N203" s="5">
        <v>183036.5</v>
      </c>
      <c r="O203" s="5">
        <v>171936.68000000002</v>
      </c>
      <c r="P203" s="5">
        <v>165183.06999999998</v>
      </c>
    </row>
    <row r="204" spans="1:16" x14ac:dyDescent="0.3">
      <c r="A204" t="s">
        <v>118</v>
      </c>
      <c r="B204" s="6" t="s">
        <v>18</v>
      </c>
      <c r="C204" s="6" t="s">
        <v>39</v>
      </c>
      <c r="D204" s="7">
        <v>1702291.63</v>
      </c>
      <c r="E204" s="7">
        <v>124943.27000000002</v>
      </c>
      <c r="F204" s="7">
        <v>137865.1</v>
      </c>
      <c r="G204" s="7">
        <v>123175.69999999998</v>
      </c>
      <c r="H204" s="7">
        <v>135802.88999999998</v>
      </c>
      <c r="I204" s="7">
        <v>130872.67999999998</v>
      </c>
      <c r="J204" s="7">
        <v>154742.84</v>
      </c>
      <c r="K204" s="7">
        <v>131140.16999999995</v>
      </c>
      <c r="L204" s="7">
        <v>143269.88999999998</v>
      </c>
      <c r="M204" s="7">
        <v>154683.41</v>
      </c>
      <c r="N204" s="7">
        <v>165447.59</v>
      </c>
      <c r="O204" s="7">
        <v>153973.61000000002</v>
      </c>
      <c r="P204" s="7">
        <v>146374.47999999998</v>
      </c>
    </row>
    <row r="205" spans="1:16" x14ac:dyDescent="0.3">
      <c r="A205" t="s">
        <v>118</v>
      </c>
      <c r="B205" s="4" t="s">
        <v>18</v>
      </c>
      <c r="C205" s="4" t="s">
        <v>40</v>
      </c>
      <c r="D205" s="5">
        <v>199749.45</v>
      </c>
      <c r="E205" s="5">
        <v>14835.540000000003</v>
      </c>
      <c r="F205" s="5">
        <v>15092.87</v>
      </c>
      <c r="G205" s="5">
        <v>15576.660000000002</v>
      </c>
      <c r="H205" s="5">
        <v>15836.79</v>
      </c>
      <c r="I205" s="5">
        <v>16262.050000000001</v>
      </c>
      <c r="J205" s="5">
        <v>17594.399999999994</v>
      </c>
      <c r="K205" s="5">
        <v>15172.820000000002</v>
      </c>
      <c r="L205" s="5">
        <v>16624.709999999995</v>
      </c>
      <c r="M205" s="5">
        <v>18393.04</v>
      </c>
      <c r="N205" s="5">
        <v>17588.909999999996</v>
      </c>
      <c r="O205" s="5">
        <v>17963.069999999996</v>
      </c>
      <c r="P205" s="5">
        <v>18808.589999999997</v>
      </c>
    </row>
    <row r="206" spans="1:16" x14ac:dyDescent="0.3">
      <c r="B206" s="1" t="s">
        <v>119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3">
      <c r="A207" t="s">
        <v>119</v>
      </c>
      <c r="B207" s="4" t="s">
        <v>18</v>
      </c>
      <c r="C207" s="4" t="s">
        <v>43</v>
      </c>
      <c r="D207" s="9">
        <v>3.1247434884554E-3</v>
      </c>
      <c r="E207" s="9">
        <v>2.6696838754323893E-3</v>
      </c>
      <c r="F207" s="9">
        <v>2.7558574061825659E-3</v>
      </c>
      <c r="G207" s="9">
        <v>2.6023598620466938E-3</v>
      </c>
      <c r="H207" s="9">
        <v>3.003060846521177E-3</v>
      </c>
      <c r="I207" s="9">
        <v>2.975005462572768E-3</v>
      </c>
      <c r="J207" s="9">
        <v>3.3222703576433303E-3</v>
      </c>
      <c r="K207" s="9">
        <v>3.105509102164959E-3</v>
      </c>
      <c r="L207" s="9">
        <v>3.1773289270637444E-3</v>
      </c>
      <c r="M207" s="9">
        <v>3.4001351565730461E-3</v>
      </c>
      <c r="N207" s="9">
        <v>3.7815511186672967E-3</v>
      </c>
      <c r="O207" s="9">
        <v>3.5326752469751091E-3</v>
      </c>
      <c r="P207" s="9">
        <v>3.2848782872560911E-3</v>
      </c>
    </row>
    <row r="208" spans="1:16" x14ac:dyDescent="0.3">
      <c r="A208" t="s">
        <v>119</v>
      </c>
      <c r="B208" s="6" t="s">
        <v>18</v>
      </c>
      <c r="C208" s="6" t="s">
        <v>44</v>
      </c>
      <c r="D208" s="10">
        <v>2.8868726253664062E-3</v>
      </c>
      <c r="E208" s="10">
        <v>2.4643286025204684E-3</v>
      </c>
      <c r="F208" s="10">
        <v>2.5605470934815864E-3</v>
      </c>
      <c r="G208" s="10">
        <v>2.3860975956101903E-3</v>
      </c>
      <c r="H208" s="10">
        <v>2.7710419137563936E-3</v>
      </c>
      <c r="I208" s="10">
        <v>2.7290056464841939E-3</v>
      </c>
      <c r="J208" s="10">
        <v>3.0777540323111562E-3</v>
      </c>
      <c r="K208" s="10">
        <v>2.8765108472799381E-3</v>
      </c>
      <c r="L208" s="10">
        <v>2.936155857091176E-3</v>
      </c>
      <c r="M208" s="10">
        <v>3.1300170719808246E-3</v>
      </c>
      <c r="N208" s="10">
        <v>3.5341540021206178E-3</v>
      </c>
      <c r="O208" s="10">
        <v>3.2763729995235694E-3</v>
      </c>
      <c r="P208" s="10">
        <v>3.008976087641183E-3</v>
      </c>
    </row>
    <row r="209" spans="1:16" x14ac:dyDescent="0.3">
      <c r="A209" t="s">
        <v>119</v>
      </c>
      <c r="B209" s="4" t="s">
        <v>18</v>
      </c>
      <c r="C209" s="4" t="s">
        <v>45</v>
      </c>
      <c r="D209" s="9">
        <v>1.049282531933044E-2</v>
      </c>
      <c r="E209" s="9">
        <v>8.9528265132527689E-3</v>
      </c>
      <c r="F209" s="9">
        <v>9.0876417418338344E-3</v>
      </c>
      <c r="G209" s="9">
        <v>9.1861927701026684E-3</v>
      </c>
      <c r="H209" s="9">
        <v>1.0649010847288014E-2</v>
      </c>
      <c r="I209" s="9">
        <v>1.0835706888006879E-2</v>
      </c>
      <c r="J209" s="9">
        <v>1.1027590292077769E-2</v>
      </c>
      <c r="K209" s="9">
        <v>9.9559386907688875E-3</v>
      </c>
      <c r="L209" s="9">
        <v>1.0876242116320602E-2</v>
      </c>
      <c r="M209" s="9">
        <v>1.2398705950824615E-2</v>
      </c>
      <c r="N209" s="9">
        <v>1.1072122389043234E-2</v>
      </c>
      <c r="O209" s="9">
        <v>1.0722628441163567E-2</v>
      </c>
      <c r="P209" s="9">
        <v>1.1468935875592095E-2</v>
      </c>
    </row>
    <row r="210" spans="1:16" x14ac:dyDescent="0.3">
      <c r="B210" s="6" t="s">
        <v>18</v>
      </c>
      <c r="C210" s="6" t="s">
        <v>46</v>
      </c>
      <c r="D210" s="10">
        <v>9.5937498609091079E-2</v>
      </c>
      <c r="E210" s="10">
        <v>9.3870560192950439E-2</v>
      </c>
      <c r="F210" s="10">
        <v>7.2962811182994761E-2</v>
      </c>
      <c r="G210" s="10">
        <v>6.7882255492262247E-2</v>
      </c>
      <c r="H210" s="10">
        <v>0.34261184377571913</v>
      </c>
      <c r="I210" s="10">
        <v>7.7717544435477265E-2</v>
      </c>
      <c r="J210" s="10">
        <v>0.14533816817760983</v>
      </c>
      <c r="K210" s="10">
        <v>6.1789289357455562E-2</v>
      </c>
      <c r="L210" s="10">
        <v>8.8702953920327218E-2</v>
      </c>
      <c r="M210" s="10">
        <v>0.12989588070234126</v>
      </c>
      <c r="N210" s="10">
        <v>0.13887877434224699</v>
      </c>
      <c r="O210" s="10">
        <v>9.1492004198715879E-2</v>
      </c>
      <c r="P210" s="10">
        <v>8.3651488871090196E-2</v>
      </c>
    </row>
    <row r="211" spans="1:16" ht="15" thickBot="1" x14ac:dyDescent="0.35">
      <c r="B211" s="12"/>
      <c r="C211" s="12" t="s">
        <v>49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x14ac:dyDescent="0.3">
      <c r="A212" s="13"/>
      <c r="B212" s="13" t="s">
        <v>0</v>
      </c>
      <c r="C212" s="13" t="s">
        <v>23</v>
      </c>
      <c r="D212" s="13" t="s">
        <v>120</v>
      </c>
      <c r="E212" s="13" t="s">
        <v>121</v>
      </c>
      <c r="F212" s="13" t="s">
        <v>122</v>
      </c>
      <c r="G212" s="13" t="s">
        <v>123</v>
      </c>
      <c r="H212" s="13" t="s">
        <v>124</v>
      </c>
      <c r="I212" s="13" t="s">
        <v>125</v>
      </c>
      <c r="J212" s="13" t="s">
        <v>126</v>
      </c>
      <c r="K212" s="13" t="s">
        <v>127</v>
      </c>
      <c r="L212" s="13" t="s">
        <v>128</v>
      </c>
      <c r="M212" s="13" t="s">
        <v>129</v>
      </c>
      <c r="N212" s="13" t="s">
        <v>130</v>
      </c>
      <c r="O212" s="13" t="s">
        <v>131</v>
      </c>
      <c r="P212" s="13" t="s">
        <v>132</v>
      </c>
    </row>
    <row r="213" spans="1:16" x14ac:dyDescent="0.3">
      <c r="A213" s="1" t="s">
        <v>342</v>
      </c>
      <c r="B213" s="1" t="s">
        <v>37</v>
      </c>
      <c r="C213" s="2"/>
      <c r="D213" s="2"/>
      <c r="E213" s="3" t="s">
        <v>1</v>
      </c>
      <c r="F213" s="3" t="s">
        <v>3</v>
      </c>
      <c r="G213" s="3" t="s">
        <v>4</v>
      </c>
      <c r="H213" s="3" t="s">
        <v>5</v>
      </c>
      <c r="I213" s="3" t="s">
        <v>6</v>
      </c>
      <c r="J213" s="3" t="s">
        <v>7</v>
      </c>
      <c r="K213" s="3" t="s">
        <v>8</v>
      </c>
      <c r="L213" s="3" t="s">
        <v>9</v>
      </c>
      <c r="M213" s="3" t="s">
        <v>10</v>
      </c>
      <c r="N213" s="3" t="s">
        <v>11</v>
      </c>
      <c r="O213" s="3" t="s">
        <v>12</v>
      </c>
      <c r="P213" s="3" t="s">
        <v>13</v>
      </c>
    </row>
    <row r="214" spans="1:16" x14ac:dyDescent="0.3">
      <c r="A214" t="s">
        <v>37</v>
      </c>
      <c r="B214" s="4" t="s">
        <v>19</v>
      </c>
      <c r="C214" s="4" t="s">
        <v>38</v>
      </c>
      <c r="D214" s="5">
        <v>614541295.85000002</v>
      </c>
      <c r="E214" s="5">
        <v>53278740.88000001</v>
      </c>
      <c r="F214" s="5">
        <v>53934581.730000004</v>
      </c>
      <c r="G214" s="5">
        <v>53145923.18</v>
      </c>
      <c r="H214" s="5">
        <v>52015362.400000006</v>
      </c>
      <c r="I214" s="5">
        <v>48185442.810000002</v>
      </c>
      <c r="J214" s="5">
        <v>53836894.120000005</v>
      </c>
      <c r="K214" s="5">
        <v>49426711.269999996</v>
      </c>
      <c r="L214" s="5">
        <v>47344055.25999999</v>
      </c>
      <c r="M214" s="5">
        <v>54397284.529999986</v>
      </c>
      <c r="N214" s="5">
        <v>49305542.140000008</v>
      </c>
      <c r="O214" s="5">
        <v>49686325.689999998</v>
      </c>
      <c r="P214" s="5">
        <v>49984431.839999996</v>
      </c>
    </row>
    <row r="215" spans="1:16" x14ac:dyDescent="0.3">
      <c r="A215" t="s">
        <v>37</v>
      </c>
      <c r="B215" s="6" t="s">
        <v>19</v>
      </c>
      <c r="C215" s="6" t="s">
        <v>39</v>
      </c>
      <c r="D215" s="7">
        <v>594441809.45000005</v>
      </c>
      <c r="E215" s="7">
        <v>51527977.74000001</v>
      </c>
      <c r="F215" s="7">
        <v>52277820.630000003</v>
      </c>
      <c r="G215" s="7">
        <v>51437175.850000001</v>
      </c>
      <c r="H215" s="7">
        <v>50323318.440000005</v>
      </c>
      <c r="I215" s="7">
        <v>46779618.390000001</v>
      </c>
      <c r="J215" s="7">
        <v>51926761.620000005</v>
      </c>
      <c r="K215" s="7">
        <v>47748302.449999996</v>
      </c>
      <c r="L215" s="7">
        <v>45737877.649999991</v>
      </c>
      <c r="M215" s="7">
        <v>52666665.429999985</v>
      </c>
      <c r="N215" s="7">
        <v>47628498.900000006</v>
      </c>
      <c r="O215" s="7">
        <v>48022145.019999996</v>
      </c>
      <c r="P215" s="7">
        <v>48365647.329999998</v>
      </c>
    </row>
    <row r="216" spans="1:16" x14ac:dyDescent="0.3">
      <c r="A216" t="s">
        <v>37</v>
      </c>
      <c r="B216" s="4" t="s">
        <v>19</v>
      </c>
      <c r="C216" s="4" t="s">
        <v>40</v>
      </c>
      <c r="D216" s="5">
        <v>20099486.400000002</v>
      </c>
      <c r="E216" s="5">
        <v>1750763.1400000001</v>
      </c>
      <c r="F216" s="5">
        <v>1656761.1</v>
      </c>
      <c r="G216" s="5">
        <v>1708747.3300000003</v>
      </c>
      <c r="H216" s="5">
        <v>1692043.96</v>
      </c>
      <c r="I216" s="5">
        <v>1405824.4199999997</v>
      </c>
      <c r="J216" s="5">
        <v>1910132.5000000002</v>
      </c>
      <c r="K216" s="5">
        <v>1678408.8200000003</v>
      </c>
      <c r="L216" s="5">
        <v>1606177.6099999999</v>
      </c>
      <c r="M216" s="5">
        <v>1730619.0999999999</v>
      </c>
      <c r="N216" s="5">
        <v>1677043.24</v>
      </c>
      <c r="O216" s="5">
        <v>1664180.6700000002</v>
      </c>
      <c r="P216" s="5">
        <v>1618784.5100000002</v>
      </c>
    </row>
    <row r="217" spans="1:16" x14ac:dyDescent="0.3">
      <c r="B217" s="1" t="s">
        <v>41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3">
      <c r="A218" t="s">
        <v>41</v>
      </c>
      <c r="B218" s="4" t="s">
        <v>19</v>
      </c>
      <c r="C218" s="4" t="s">
        <v>38</v>
      </c>
      <c r="D218" s="5">
        <v>594540987.11000013</v>
      </c>
      <c r="E218" s="5">
        <v>51522008.69000002</v>
      </c>
      <c r="F218" s="5">
        <v>51946976.959999993</v>
      </c>
      <c r="G218" s="5">
        <v>51219725.670000017</v>
      </c>
      <c r="H218" s="5">
        <v>50350071.170000009</v>
      </c>
      <c r="I218" s="5">
        <v>46291497.510000013</v>
      </c>
      <c r="J218" s="5">
        <v>52609023.140000008</v>
      </c>
      <c r="K218" s="5">
        <v>47951259.37000002</v>
      </c>
      <c r="L218" s="5">
        <v>45822660.5</v>
      </c>
      <c r="M218" s="5">
        <v>52633457.480000004</v>
      </c>
      <c r="N218" s="5">
        <v>47552405.559999987</v>
      </c>
      <c r="O218" s="5">
        <v>47884542.570000015</v>
      </c>
      <c r="P218" s="5">
        <v>48757358.49000001</v>
      </c>
    </row>
    <row r="219" spans="1:16" x14ac:dyDescent="0.3">
      <c r="A219" t="s">
        <v>41</v>
      </c>
      <c r="B219" s="6" t="s">
        <v>19</v>
      </c>
      <c r="C219" s="6" t="s">
        <v>39</v>
      </c>
      <c r="D219" s="7">
        <v>579461387.18000007</v>
      </c>
      <c r="E219" s="7">
        <v>50244185.960000023</v>
      </c>
      <c r="F219" s="7">
        <v>50773083.93999999</v>
      </c>
      <c r="G219" s="7">
        <v>49898001.970000014</v>
      </c>
      <c r="H219" s="7">
        <v>49124310.260000013</v>
      </c>
      <c r="I219" s="7">
        <v>45292626.960000016</v>
      </c>
      <c r="J219" s="7">
        <v>50866956.790000007</v>
      </c>
      <c r="K219" s="7">
        <v>46726600.590000018</v>
      </c>
      <c r="L219" s="7">
        <v>44651044.090000004</v>
      </c>
      <c r="M219" s="7">
        <v>51336302.640000001</v>
      </c>
      <c r="N219" s="7">
        <v>46335593.109999985</v>
      </c>
      <c r="O219" s="7">
        <v>46669563.430000015</v>
      </c>
      <c r="P219" s="7">
        <v>47543117.440000013</v>
      </c>
    </row>
    <row r="220" spans="1:16" x14ac:dyDescent="0.3">
      <c r="A220" t="s">
        <v>41</v>
      </c>
      <c r="B220" s="4" t="s">
        <v>19</v>
      </c>
      <c r="C220" s="4" t="s">
        <v>40</v>
      </c>
      <c r="D220" s="5">
        <v>15079599.93</v>
      </c>
      <c r="E220" s="5">
        <v>1277822.7299999997</v>
      </c>
      <c r="F220" s="5">
        <v>1173893.02</v>
      </c>
      <c r="G220" s="5">
        <v>1321723.7</v>
      </c>
      <c r="H220" s="5">
        <v>1225760.9099999999</v>
      </c>
      <c r="I220" s="5">
        <v>998870.55</v>
      </c>
      <c r="J220" s="5">
        <v>1742066.35</v>
      </c>
      <c r="K220" s="5">
        <v>1224658.7799999998</v>
      </c>
      <c r="L220" s="5">
        <v>1171616.4099999997</v>
      </c>
      <c r="M220" s="5">
        <v>1297154.8399999999</v>
      </c>
      <c r="N220" s="5">
        <v>1216812.45</v>
      </c>
      <c r="O220" s="5">
        <v>1214979.1399999999</v>
      </c>
      <c r="P220" s="5">
        <v>1214241.05</v>
      </c>
    </row>
    <row r="221" spans="1:16" x14ac:dyDescent="0.3">
      <c r="B221" s="1" t="s">
        <v>42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3">
      <c r="A222" t="s">
        <v>42</v>
      </c>
      <c r="B222" s="4" t="s">
        <v>19</v>
      </c>
      <c r="C222" s="4" t="s">
        <v>43</v>
      </c>
      <c r="D222" s="9">
        <v>0.96745489867798629</v>
      </c>
      <c r="E222" s="9">
        <v>0.96702752052724583</v>
      </c>
      <c r="F222" s="9">
        <v>0.96314785975443196</v>
      </c>
      <c r="G222" s="9">
        <v>0.96375643897508112</v>
      </c>
      <c r="H222" s="9">
        <v>0.96798462698012466</v>
      </c>
      <c r="I222" s="9">
        <v>0.96069465818819999</v>
      </c>
      <c r="J222" s="9">
        <v>0.9771927597222988</v>
      </c>
      <c r="K222" s="9">
        <v>0.97014869364987444</v>
      </c>
      <c r="L222" s="9">
        <v>0.96786513635883265</v>
      </c>
      <c r="M222" s="9">
        <v>0.96757509009429987</v>
      </c>
      <c r="N222" s="9">
        <v>0.96444341743526318</v>
      </c>
      <c r="O222" s="9">
        <v>0.96373684117353409</v>
      </c>
      <c r="P222" s="9">
        <v>0.97545088931033874</v>
      </c>
    </row>
    <row r="223" spans="1:16" x14ac:dyDescent="0.3">
      <c r="A223" t="s">
        <v>42</v>
      </c>
      <c r="B223" s="6" t="s">
        <v>19</v>
      </c>
      <c r="C223" s="6" t="s">
        <v>44</v>
      </c>
      <c r="D223" s="10">
        <v>0.9747991779315448</v>
      </c>
      <c r="E223" s="10">
        <v>0.97508553922923691</v>
      </c>
      <c r="F223" s="10">
        <v>0.97121653749398063</v>
      </c>
      <c r="G223" s="10">
        <v>0.97007662542577189</v>
      </c>
      <c r="H223" s="10">
        <v>0.97617390471915011</v>
      </c>
      <c r="I223" s="10">
        <v>0.96821283539333325</v>
      </c>
      <c r="J223" s="10">
        <v>0.97959039237309564</v>
      </c>
      <c r="K223" s="10">
        <v>0.97860234170482063</v>
      </c>
      <c r="L223" s="10">
        <v>0.97623777892982344</v>
      </c>
      <c r="M223" s="10">
        <v>0.97473994643218509</v>
      </c>
      <c r="N223" s="10">
        <v>0.97285436619124643</v>
      </c>
      <c r="O223" s="10">
        <v>0.97183421129071457</v>
      </c>
      <c r="P223" s="10">
        <v>0.98299351015840142</v>
      </c>
    </row>
    <row r="224" spans="1:16" x14ac:dyDescent="0.3">
      <c r="A224" t="s">
        <v>42</v>
      </c>
      <c r="B224" s="4" t="s">
        <v>19</v>
      </c>
      <c r="C224" s="4" t="s">
        <v>45</v>
      </c>
      <c r="D224" s="9">
        <v>0.750248022755447</v>
      </c>
      <c r="E224" s="9">
        <v>0.72986613711778259</v>
      </c>
      <c r="F224" s="9">
        <v>0.70854694741444613</v>
      </c>
      <c r="G224" s="9">
        <v>0.77350447125497468</v>
      </c>
      <c r="H224" s="9">
        <v>0.72442616089005152</v>
      </c>
      <c r="I224" s="9">
        <v>0.71052297555053157</v>
      </c>
      <c r="J224" s="9">
        <v>0.91201335509447634</v>
      </c>
      <c r="K224" s="9">
        <v>0.72965463801602259</v>
      </c>
      <c r="L224" s="9">
        <v>0.7294438689131022</v>
      </c>
      <c r="M224" s="9">
        <v>0.74953225698248671</v>
      </c>
      <c r="N224" s="9">
        <v>0.72557011112009251</v>
      </c>
      <c r="O224" s="9">
        <v>0.73007646459443598</v>
      </c>
      <c r="P224" s="9">
        <v>0.75009430995852555</v>
      </c>
    </row>
    <row r="225" spans="1:16" x14ac:dyDescent="0.3">
      <c r="B225" s="6" t="s">
        <v>19</v>
      </c>
      <c r="C225" s="6" t="s">
        <v>46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x14ac:dyDescent="0.3">
      <c r="B226" s="1" t="s">
        <v>133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3">
      <c r="A227" t="s">
        <v>133</v>
      </c>
      <c r="B227" s="4" t="s">
        <v>19</v>
      </c>
      <c r="C227" s="4" t="s">
        <v>38</v>
      </c>
      <c r="D227" s="5">
        <v>530004552.796</v>
      </c>
      <c r="E227" s="5">
        <v>49745945.419999994</v>
      </c>
      <c r="F227" s="5">
        <v>50135333.670000002</v>
      </c>
      <c r="G227" s="5">
        <v>49206234.119999997</v>
      </c>
      <c r="H227" s="5">
        <v>48309702.959999993</v>
      </c>
      <c r="I227" s="5">
        <v>44388935.160000004</v>
      </c>
      <c r="J227" s="5">
        <v>50131084.899999999</v>
      </c>
      <c r="K227" s="5">
        <v>45331931.009999998</v>
      </c>
      <c r="L227" s="5">
        <v>42925101.469999991</v>
      </c>
      <c r="M227" s="5">
        <v>48398522.190000005</v>
      </c>
      <c r="N227" s="5">
        <v>42660750.969999999</v>
      </c>
      <c r="O227" s="5">
        <v>39526582.685999997</v>
      </c>
      <c r="P227" s="5">
        <v>19244428.240000006</v>
      </c>
    </row>
    <row r="228" spans="1:16" x14ac:dyDescent="0.3">
      <c r="A228" t="s">
        <v>133</v>
      </c>
      <c r="B228" s="6" t="s">
        <v>19</v>
      </c>
      <c r="C228" s="6" t="s">
        <v>39</v>
      </c>
      <c r="D228" s="7">
        <v>518044353.46599996</v>
      </c>
      <c r="E228" s="7">
        <v>48653570.519999996</v>
      </c>
      <c r="F228" s="7">
        <v>49141047.840000004</v>
      </c>
      <c r="G228" s="7">
        <v>48073430.799999997</v>
      </c>
      <c r="H228" s="7">
        <v>47269027.979999997</v>
      </c>
      <c r="I228" s="7">
        <v>43546228.640000001</v>
      </c>
      <c r="J228" s="7">
        <v>48624676.75</v>
      </c>
      <c r="K228" s="7">
        <v>44322061.379999995</v>
      </c>
      <c r="L228" s="7">
        <v>41968940.79999999</v>
      </c>
      <c r="M228" s="7">
        <v>47353986.260000005</v>
      </c>
      <c r="N228" s="7">
        <v>41704376.670000002</v>
      </c>
      <c r="O228" s="7">
        <v>38613474.615999997</v>
      </c>
      <c r="P228" s="7">
        <v>18773531.210000005</v>
      </c>
    </row>
    <row r="229" spans="1:16" x14ac:dyDescent="0.3">
      <c r="A229" t="s">
        <v>133</v>
      </c>
      <c r="B229" s="4" t="s">
        <v>19</v>
      </c>
      <c r="C229" s="4" t="s">
        <v>40</v>
      </c>
      <c r="D229" s="5">
        <v>11960199.33</v>
      </c>
      <c r="E229" s="5">
        <v>1092374.9000000001</v>
      </c>
      <c r="F229" s="5">
        <v>994285.82999999984</v>
      </c>
      <c r="G229" s="5">
        <v>1132803.3199999998</v>
      </c>
      <c r="H229" s="5">
        <v>1040674.9800000001</v>
      </c>
      <c r="I229" s="5">
        <v>842706.51999999979</v>
      </c>
      <c r="J229" s="5">
        <v>1506408.15</v>
      </c>
      <c r="K229" s="5">
        <v>1009869.63</v>
      </c>
      <c r="L229" s="5">
        <v>956160.66999999993</v>
      </c>
      <c r="M229" s="5">
        <v>1044535.9299999999</v>
      </c>
      <c r="N229" s="5">
        <v>956374.29999999993</v>
      </c>
      <c r="O229" s="5">
        <v>913108.06999999983</v>
      </c>
      <c r="P229" s="5">
        <v>470897.03000000009</v>
      </c>
    </row>
    <row r="230" spans="1:16" x14ac:dyDescent="0.3">
      <c r="B230" s="1" t="s">
        <v>48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3">
      <c r="A231" t="s">
        <v>48</v>
      </c>
      <c r="B231" s="4" t="s">
        <v>19</v>
      </c>
      <c r="C231" s="4" t="s">
        <v>43</v>
      </c>
      <c r="D231" s="9">
        <v>0.8624392801185583</v>
      </c>
      <c r="E231" s="9">
        <v>0.93369221190949403</v>
      </c>
      <c r="F231" s="9">
        <v>0.92955821778651615</v>
      </c>
      <c r="G231" s="9">
        <v>0.92587034293003689</v>
      </c>
      <c r="H231" s="9">
        <v>0.92875836543243973</v>
      </c>
      <c r="I231" s="9">
        <v>0.92121048539555805</v>
      </c>
      <c r="J231" s="9">
        <v>0.93116599163874636</v>
      </c>
      <c r="K231" s="9">
        <v>0.91715450705122348</v>
      </c>
      <c r="L231" s="9">
        <v>0.90666296400398383</v>
      </c>
      <c r="M231" s="9">
        <v>0.88972312879530457</v>
      </c>
      <c r="N231" s="9">
        <v>0.86523236777049239</v>
      </c>
      <c r="O231" s="9">
        <v>0.79552235221843381</v>
      </c>
      <c r="P231" s="9">
        <v>0.38500844226060943</v>
      </c>
    </row>
    <row r="232" spans="1:16" x14ac:dyDescent="0.3">
      <c r="A232" t="s">
        <v>48</v>
      </c>
      <c r="B232" s="6" t="s">
        <v>19</v>
      </c>
      <c r="C232" s="6" t="s">
        <v>44</v>
      </c>
      <c r="D232" s="10">
        <v>0.87148034547790998</v>
      </c>
      <c r="E232" s="10">
        <v>0.94421657231526324</v>
      </c>
      <c r="F232" s="10">
        <v>0.93999801919439729</v>
      </c>
      <c r="G232" s="10">
        <v>0.93460478740494446</v>
      </c>
      <c r="H232" s="10">
        <v>0.93930665634378607</v>
      </c>
      <c r="I232" s="10">
        <v>0.93088037351986619</v>
      </c>
      <c r="J232" s="10">
        <v>0.93640880411213279</v>
      </c>
      <c r="K232" s="10">
        <v>0.92824370932164935</v>
      </c>
      <c r="L232" s="10">
        <v>0.91759703240187396</v>
      </c>
      <c r="M232" s="10">
        <v>0.8991263425048025</v>
      </c>
      <c r="N232" s="10">
        <v>0.87561812009993867</v>
      </c>
      <c r="O232" s="10">
        <v>0.80407642349000596</v>
      </c>
      <c r="P232" s="10">
        <v>0.38815837782357676</v>
      </c>
    </row>
    <row r="233" spans="1:16" x14ac:dyDescent="0.3">
      <c r="A233" t="s">
        <v>48</v>
      </c>
      <c r="B233" s="4" t="s">
        <v>19</v>
      </c>
      <c r="C233" s="4" t="s">
        <v>45</v>
      </c>
      <c r="D233" s="9">
        <v>0.5950499973969483</v>
      </c>
      <c r="E233" s="9">
        <v>0.62394213988306835</v>
      </c>
      <c r="F233" s="9">
        <v>0.60013832410719914</v>
      </c>
      <c r="G233" s="9">
        <v>0.66294372498009968</v>
      </c>
      <c r="H233" s="9">
        <v>0.61504015533969936</v>
      </c>
      <c r="I233" s="9">
        <v>0.59943938091500781</v>
      </c>
      <c r="J233" s="9">
        <v>0.78864065712718867</v>
      </c>
      <c r="K233" s="9">
        <v>0.601682747353532</v>
      </c>
      <c r="L233" s="9">
        <v>0.59530195418425735</v>
      </c>
      <c r="M233" s="9">
        <v>0.60356200275381222</v>
      </c>
      <c r="N233" s="9">
        <v>0.57027408547915548</v>
      </c>
      <c r="O233" s="9">
        <v>0.54868325684854868</v>
      </c>
      <c r="P233" s="9">
        <v>0.29089543857817124</v>
      </c>
    </row>
    <row r="234" spans="1:16" x14ac:dyDescent="0.3">
      <c r="B234" s="6" t="s">
        <v>19</v>
      </c>
      <c r="C234" s="6" t="s">
        <v>46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x14ac:dyDescent="0.3">
      <c r="B235" s="1" t="s">
        <v>134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3">
      <c r="A236" t="s">
        <v>134</v>
      </c>
      <c r="B236" s="4" t="s">
        <v>19</v>
      </c>
      <c r="C236" s="4" t="s">
        <v>38</v>
      </c>
      <c r="D236" s="5">
        <v>50741284.13499999</v>
      </c>
      <c r="E236" s="5">
        <v>822959.52999999991</v>
      </c>
      <c r="F236" s="5">
        <v>841497.92</v>
      </c>
      <c r="G236" s="5">
        <v>941422.21000000008</v>
      </c>
      <c r="H236" s="5">
        <v>1004247.7</v>
      </c>
      <c r="I236" s="5">
        <v>997265.25000000012</v>
      </c>
      <c r="J236" s="5">
        <v>1352291.0899999999</v>
      </c>
      <c r="K236" s="5">
        <v>1514073.0700000003</v>
      </c>
      <c r="L236" s="5">
        <v>1786809.5799999998</v>
      </c>
      <c r="M236" s="5">
        <v>2761065.9299999992</v>
      </c>
      <c r="N236" s="5">
        <v>3563531.1999999993</v>
      </c>
      <c r="O236" s="5">
        <v>7066994.7950000018</v>
      </c>
      <c r="P236" s="5">
        <v>28089125.859999996</v>
      </c>
    </row>
    <row r="237" spans="1:16" x14ac:dyDescent="0.3">
      <c r="A237" t="s">
        <v>134</v>
      </c>
      <c r="B237" s="6" t="s">
        <v>19</v>
      </c>
      <c r="C237" s="6" t="s">
        <v>39</v>
      </c>
      <c r="D237" s="7">
        <v>49099780.654999994</v>
      </c>
      <c r="E237" s="7">
        <v>756572.55999999994</v>
      </c>
      <c r="F237" s="7">
        <v>776520.41</v>
      </c>
      <c r="G237" s="7">
        <v>868338.18</v>
      </c>
      <c r="H237" s="7">
        <v>936585.24</v>
      </c>
      <c r="I237" s="7">
        <v>937421.57000000007</v>
      </c>
      <c r="J237" s="7">
        <v>1257418.3199999998</v>
      </c>
      <c r="K237" s="7">
        <v>1422088.2800000003</v>
      </c>
      <c r="L237" s="7">
        <v>1692592.93</v>
      </c>
      <c r="M237" s="7">
        <v>2645191.1299999994</v>
      </c>
      <c r="N237" s="7">
        <v>3431608.4099999992</v>
      </c>
      <c r="O237" s="7">
        <v>6896016.3650000021</v>
      </c>
      <c r="P237" s="7">
        <v>27479427.259999994</v>
      </c>
    </row>
    <row r="238" spans="1:16" x14ac:dyDescent="0.3">
      <c r="A238" t="s">
        <v>134</v>
      </c>
      <c r="B238" s="4" t="s">
        <v>19</v>
      </c>
      <c r="C238" s="4" t="s">
        <v>40</v>
      </c>
      <c r="D238" s="5">
        <v>1641503.48</v>
      </c>
      <c r="E238" s="5">
        <v>66386.969999999987</v>
      </c>
      <c r="F238" s="5">
        <v>64977.51</v>
      </c>
      <c r="G238" s="5">
        <v>73084.029999999984</v>
      </c>
      <c r="H238" s="5">
        <v>67662.460000000006</v>
      </c>
      <c r="I238" s="5">
        <v>59843.680000000008</v>
      </c>
      <c r="J238" s="5">
        <v>94872.77</v>
      </c>
      <c r="K238" s="5">
        <v>91984.79</v>
      </c>
      <c r="L238" s="5">
        <v>94216.65</v>
      </c>
      <c r="M238" s="5">
        <v>115874.79999999999</v>
      </c>
      <c r="N238" s="5">
        <v>131922.79</v>
      </c>
      <c r="O238" s="5">
        <v>170978.43000000005</v>
      </c>
      <c r="P238" s="5">
        <v>609698.60000000009</v>
      </c>
    </row>
    <row r="239" spans="1:16" x14ac:dyDescent="0.3">
      <c r="B239" s="1" t="s">
        <v>65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3">
      <c r="A240" t="s">
        <v>65</v>
      </c>
      <c r="B240" s="4" t="s">
        <v>19</v>
      </c>
      <c r="C240" s="4" t="s">
        <v>43</v>
      </c>
      <c r="D240" s="9">
        <v>8.2567737070976505E-2</v>
      </c>
      <c r="E240" s="9">
        <v>1.5446302153678069E-2</v>
      </c>
      <c r="F240" s="9">
        <v>1.5602196086596035E-2</v>
      </c>
      <c r="G240" s="9">
        <v>1.7713912068316056E-2</v>
      </c>
      <c r="H240" s="9">
        <v>1.9306751960647683E-2</v>
      </c>
      <c r="I240" s="9">
        <v>2.0696401067274949E-2</v>
      </c>
      <c r="J240" s="9">
        <v>2.5118296887368802E-2</v>
      </c>
      <c r="K240" s="9">
        <v>3.0632688906392626E-2</v>
      </c>
      <c r="L240" s="9">
        <v>3.7740949105169667E-2</v>
      </c>
      <c r="M240" s="9">
        <v>5.075742206354579E-2</v>
      </c>
      <c r="N240" s="9">
        <v>7.2274455270800494E-2</v>
      </c>
      <c r="O240" s="9">
        <v>0.14223218756589046</v>
      </c>
      <c r="P240" s="9">
        <v>0.56195749008237594</v>
      </c>
    </row>
    <row r="241" spans="1:16" x14ac:dyDescent="0.3">
      <c r="A241" t="s">
        <v>65</v>
      </c>
      <c r="B241" s="6" t="s">
        <v>19</v>
      </c>
      <c r="C241" s="6" t="s">
        <v>44</v>
      </c>
      <c r="D241" s="10">
        <v>8.2598127982331793E-2</v>
      </c>
      <c r="E241" s="10">
        <v>1.4682752810861616E-2</v>
      </c>
      <c r="F241" s="10">
        <v>1.4853725741474161E-2</v>
      </c>
      <c r="G241" s="10">
        <v>1.6881529081849856E-2</v>
      </c>
      <c r="H241" s="10">
        <v>1.861135690240065E-2</v>
      </c>
      <c r="I241" s="10">
        <v>2.0039102546428447E-2</v>
      </c>
      <c r="J241" s="10">
        <v>2.4215226999938607E-2</v>
      </c>
      <c r="K241" s="10">
        <v>2.9783012317331093E-2</v>
      </c>
      <c r="L241" s="10">
        <v>3.7006372332188883E-2</v>
      </c>
      <c r="M241" s="10">
        <v>5.0225149217312054E-2</v>
      </c>
      <c r="N241" s="10">
        <v>7.2049476453266911E-2</v>
      </c>
      <c r="O241" s="10">
        <v>0.14360075673687603</v>
      </c>
      <c r="P241" s="10">
        <v>0.56816002218490302</v>
      </c>
    </row>
    <row r="242" spans="1:16" x14ac:dyDescent="0.3">
      <c r="A242" t="s">
        <v>65</v>
      </c>
      <c r="B242" s="4" t="s">
        <v>19</v>
      </c>
      <c r="C242" s="4" t="s">
        <v>45</v>
      </c>
      <c r="D242" s="9">
        <v>8.1668926624911167E-2</v>
      </c>
      <c r="E242" s="9">
        <v>3.7918875765227719E-2</v>
      </c>
      <c r="F242" s="9">
        <v>3.921960142593884E-2</v>
      </c>
      <c r="G242" s="9">
        <v>4.2770530620229251E-2</v>
      </c>
      <c r="H242" s="9">
        <v>3.9988594622565245E-2</v>
      </c>
      <c r="I242" s="9">
        <v>4.256838844782624E-2</v>
      </c>
      <c r="J242" s="9">
        <v>4.966816176364728E-2</v>
      </c>
      <c r="K242" s="9">
        <v>5.4804758473564252E-2</v>
      </c>
      <c r="L242" s="9">
        <v>5.8658923778672274E-2</v>
      </c>
      <c r="M242" s="9">
        <v>6.6955692329987576E-2</v>
      </c>
      <c r="N242" s="9">
        <v>7.8663916858816366E-2</v>
      </c>
      <c r="O242" s="9">
        <v>0.10274030523380616</v>
      </c>
      <c r="P242" s="9">
        <v>0.37663975423140167</v>
      </c>
    </row>
    <row r="243" spans="1:16" x14ac:dyDescent="0.3">
      <c r="B243" s="6" t="s">
        <v>19</v>
      </c>
      <c r="C243" s="6" t="s">
        <v>46</v>
      </c>
      <c r="D243" s="10">
        <v>0.60022757326465359</v>
      </c>
      <c r="E243" s="10">
        <v>0.23294853588834613</v>
      </c>
      <c r="F243" s="10">
        <v>0.22149064938918453</v>
      </c>
      <c r="G243" s="10">
        <v>0.23895850552226056</v>
      </c>
      <c r="H243" s="10">
        <v>0.27100377578140222</v>
      </c>
      <c r="I243" s="10">
        <v>0.26267963663921512</v>
      </c>
      <c r="J243" s="10">
        <v>0.36491114618145332</v>
      </c>
      <c r="K243" s="10">
        <v>0.36975685479151965</v>
      </c>
      <c r="L243" s="10">
        <v>0.40435127066581072</v>
      </c>
      <c r="M243" s="10">
        <v>0.46027259849737734</v>
      </c>
      <c r="N243" s="10">
        <v>0.53628941961166166</v>
      </c>
      <c r="O243" s="10">
        <v>0.69558794865358797</v>
      </c>
      <c r="P243" s="10">
        <v>0.91376455987142446</v>
      </c>
    </row>
    <row r="244" spans="1:16" x14ac:dyDescent="0.3">
      <c r="B244" s="1" t="s">
        <v>135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3">
      <c r="A245" t="s">
        <v>135</v>
      </c>
      <c r="B245" s="4" t="s">
        <v>19</v>
      </c>
      <c r="C245" s="4" t="s">
        <v>38</v>
      </c>
      <c r="D245" s="5">
        <v>6250459.79</v>
      </c>
      <c r="E245" s="5">
        <v>407763.15999999992</v>
      </c>
      <c r="F245" s="5">
        <v>444271.9</v>
      </c>
      <c r="G245" s="5">
        <v>486579.86</v>
      </c>
      <c r="H245" s="5">
        <v>469045.86999999994</v>
      </c>
      <c r="I245" s="5">
        <v>398372.04000000004</v>
      </c>
      <c r="J245" s="5">
        <v>487833.61</v>
      </c>
      <c r="K245" s="5">
        <v>467353.32</v>
      </c>
      <c r="L245" s="5">
        <v>495969.79</v>
      </c>
      <c r="M245" s="5">
        <v>668690.93999999994</v>
      </c>
      <c r="N245" s="5">
        <v>630404.71</v>
      </c>
      <c r="O245" s="5">
        <v>616164.63000000012</v>
      </c>
      <c r="P245" s="5">
        <v>678009.95999999973</v>
      </c>
    </row>
    <row r="246" spans="1:16" x14ac:dyDescent="0.3">
      <c r="A246" t="s">
        <v>135</v>
      </c>
      <c r="B246" s="6" t="s">
        <v>19</v>
      </c>
      <c r="C246" s="6" t="s">
        <v>39</v>
      </c>
      <c r="D246" s="7">
        <v>5714551.0899999999</v>
      </c>
      <c r="E246" s="7">
        <v>366443.67999999993</v>
      </c>
      <c r="F246" s="7">
        <v>404045.29000000004</v>
      </c>
      <c r="G246" s="7">
        <v>446179.66</v>
      </c>
      <c r="H246" s="7">
        <v>428022.0199999999</v>
      </c>
      <c r="I246" s="7">
        <v>363987.83</v>
      </c>
      <c r="J246" s="7">
        <v>438986.07</v>
      </c>
      <c r="K246" s="7">
        <v>423051.96</v>
      </c>
      <c r="L246" s="7">
        <v>446685.37</v>
      </c>
      <c r="M246" s="7">
        <v>619220.6</v>
      </c>
      <c r="N246" s="7">
        <v>582843.77</v>
      </c>
      <c r="O246" s="7">
        <v>567290.63000000012</v>
      </c>
      <c r="P246" s="7">
        <v>627794.20999999973</v>
      </c>
    </row>
    <row r="247" spans="1:16" x14ac:dyDescent="0.3">
      <c r="A247" t="s">
        <v>135</v>
      </c>
      <c r="B247" s="4" t="s">
        <v>19</v>
      </c>
      <c r="C247" s="4" t="s">
        <v>40</v>
      </c>
      <c r="D247" s="5">
        <v>535908.70000000007</v>
      </c>
      <c r="E247" s="5">
        <v>41319.480000000003</v>
      </c>
      <c r="F247" s="5">
        <v>40226.61</v>
      </c>
      <c r="G247" s="5">
        <v>40400.200000000004</v>
      </c>
      <c r="H247" s="5">
        <v>41023.850000000006</v>
      </c>
      <c r="I247" s="5">
        <v>34384.210000000006</v>
      </c>
      <c r="J247" s="5">
        <v>48847.54</v>
      </c>
      <c r="K247" s="5">
        <v>44301.360000000008</v>
      </c>
      <c r="L247" s="5">
        <v>49284.420000000006</v>
      </c>
      <c r="M247" s="5">
        <v>49470.340000000004</v>
      </c>
      <c r="N247" s="5">
        <v>47560.94</v>
      </c>
      <c r="O247" s="5">
        <v>48874.000000000015</v>
      </c>
      <c r="P247" s="5">
        <v>50215.750000000007</v>
      </c>
    </row>
    <row r="248" spans="1:16" x14ac:dyDescent="0.3">
      <c r="B248" s="1" t="s">
        <v>82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3">
      <c r="A249" t="s">
        <v>82</v>
      </c>
      <c r="B249" s="4" t="s">
        <v>19</v>
      </c>
      <c r="C249" s="4" t="s">
        <v>43</v>
      </c>
      <c r="D249" s="9">
        <v>1.0170935350007203E-2</v>
      </c>
      <c r="E249" s="9">
        <v>7.6533933284648565E-3</v>
      </c>
      <c r="F249" s="9">
        <v>8.2372364028714239E-3</v>
      </c>
      <c r="G249" s="9">
        <v>9.155544412165012E-3</v>
      </c>
      <c r="H249" s="9">
        <v>9.0174488527643114E-3</v>
      </c>
      <c r="I249" s="9">
        <v>8.2674769965447991E-3</v>
      </c>
      <c r="J249" s="9">
        <v>9.0613252858279848E-3</v>
      </c>
      <c r="K249" s="9">
        <v>9.4554808117218291E-3</v>
      </c>
      <c r="L249" s="9">
        <v>1.0475862012163427E-2</v>
      </c>
      <c r="M249" s="9">
        <v>1.2292726480330435E-2</v>
      </c>
      <c r="N249" s="9">
        <v>1.2785676470405804E-2</v>
      </c>
      <c r="O249" s="9">
        <v>1.2401090671190666E-2</v>
      </c>
      <c r="P249" s="9">
        <v>1.3564422662046202E-2</v>
      </c>
    </row>
    <row r="250" spans="1:16" x14ac:dyDescent="0.3">
      <c r="A250" t="s">
        <v>82</v>
      </c>
      <c r="B250" s="6" t="s">
        <v>19</v>
      </c>
      <c r="C250" s="6" t="s">
        <v>44</v>
      </c>
      <c r="D250" s="10">
        <v>9.6133061287989111E-3</v>
      </c>
      <c r="E250" s="10">
        <v>7.1115478633569183E-3</v>
      </c>
      <c r="F250" s="10">
        <v>7.7288089887996543E-3</v>
      </c>
      <c r="G250" s="10">
        <v>8.6742643356069859E-3</v>
      </c>
      <c r="H250" s="10">
        <v>8.5054410811625288E-3</v>
      </c>
      <c r="I250" s="10">
        <v>7.7809063546745195E-3</v>
      </c>
      <c r="J250" s="10">
        <v>8.4539466029578281E-3</v>
      </c>
      <c r="K250" s="10">
        <v>8.8600418924421904E-3</v>
      </c>
      <c r="L250" s="10">
        <v>9.7662023895855182E-3</v>
      </c>
      <c r="M250" s="10">
        <v>1.1757353440631529E-2</v>
      </c>
      <c r="N250" s="10">
        <v>1.2237290350546822E-2</v>
      </c>
      <c r="O250" s="10">
        <v>1.1813104761641491E-2</v>
      </c>
      <c r="P250" s="10">
        <v>1.2980167632545976E-2</v>
      </c>
    </row>
    <row r="251" spans="1:16" x14ac:dyDescent="0.3">
      <c r="A251" t="s">
        <v>82</v>
      </c>
      <c r="B251" s="4" t="s">
        <v>19</v>
      </c>
      <c r="C251" s="4" t="s">
        <v>45</v>
      </c>
      <c r="D251" s="9">
        <v>2.6662805672487234E-2</v>
      </c>
      <c r="E251" s="9">
        <v>2.3600839574449802E-2</v>
      </c>
      <c r="F251" s="9">
        <v>2.4280271911261073E-2</v>
      </c>
      <c r="G251" s="9">
        <v>2.3643167887203075E-2</v>
      </c>
      <c r="H251" s="9">
        <v>2.4245144316463272E-2</v>
      </c>
      <c r="I251" s="9">
        <v>2.4458395736218618E-2</v>
      </c>
      <c r="J251" s="9">
        <v>2.557285423916927E-2</v>
      </c>
      <c r="K251" s="9">
        <v>2.6394856528458899E-2</v>
      </c>
      <c r="L251" s="9">
        <v>3.0684290263515757E-2</v>
      </c>
      <c r="M251" s="9">
        <v>2.8585342667257058E-2</v>
      </c>
      <c r="N251" s="9">
        <v>2.8359996251497967E-2</v>
      </c>
      <c r="O251" s="9">
        <v>2.9368205556671925E-2</v>
      </c>
      <c r="P251" s="9">
        <v>3.102065141456042E-2</v>
      </c>
    </row>
    <row r="252" spans="1:16" x14ac:dyDescent="0.3">
      <c r="B252" s="6" t="s">
        <v>19</v>
      </c>
      <c r="C252" s="6" t="s">
        <v>46</v>
      </c>
      <c r="D252" s="10">
        <v>0.18494969412846027</v>
      </c>
      <c r="E252" s="10">
        <v>0.1504752208374466</v>
      </c>
      <c r="F252" s="10">
        <v>0.15020602788307186</v>
      </c>
      <c r="G252" s="10">
        <v>0.16228704259595825</v>
      </c>
      <c r="H252" s="10">
        <v>0.17362990730172728</v>
      </c>
      <c r="I252" s="10">
        <v>0.14231423473722757</v>
      </c>
      <c r="J252" s="10">
        <v>0.2072784584837673</v>
      </c>
      <c r="K252" s="10">
        <v>0.18109505867653294</v>
      </c>
      <c r="L252" s="10">
        <v>0.18842804589342776</v>
      </c>
      <c r="M252" s="10">
        <v>0.20653293432165978</v>
      </c>
      <c r="N252" s="10">
        <v>0.20459315868761244</v>
      </c>
      <c r="O252" s="10">
        <v>0.19922883738383254</v>
      </c>
      <c r="P252" s="10">
        <v>0.25576809890900554</v>
      </c>
    </row>
    <row r="253" spans="1:16" x14ac:dyDescent="0.3">
      <c r="B253" s="1" t="s">
        <v>136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3">
      <c r="A254" t="s">
        <v>136</v>
      </c>
      <c r="B254" s="4" t="s">
        <v>19</v>
      </c>
      <c r="C254" s="4" t="s">
        <v>38</v>
      </c>
      <c r="D254" s="5">
        <v>3725172.9499999993</v>
      </c>
      <c r="E254" s="5">
        <v>251657.37</v>
      </c>
      <c r="F254" s="5">
        <v>244450.85999999996</v>
      </c>
      <c r="G254" s="5">
        <v>284454.16999999993</v>
      </c>
      <c r="H254" s="5">
        <v>271715.40999999997</v>
      </c>
      <c r="I254" s="5">
        <v>235791.68999999997</v>
      </c>
      <c r="J254" s="5">
        <v>299498.87999999995</v>
      </c>
      <c r="K254" s="5">
        <v>320313.80000000005</v>
      </c>
      <c r="L254" s="5">
        <v>295157.15000000008</v>
      </c>
      <c r="M254" s="5">
        <v>409575.86</v>
      </c>
      <c r="N254" s="5">
        <v>351626.25999999995</v>
      </c>
      <c r="O254" s="5">
        <v>349250.75000000006</v>
      </c>
      <c r="P254" s="5">
        <v>411680.75</v>
      </c>
    </row>
    <row r="255" spans="1:16" x14ac:dyDescent="0.3">
      <c r="A255" t="s">
        <v>136</v>
      </c>
      <c r="B255" s="6" t="s">
        <v>19</v>
      </c>
      <c r="C255" s="6" t="s">
        <v>39</v>
      </c>
      <c r="D255" s="7">
        <v>3320959.05</v>
      </c>
      <c r="E255" s="7">
        <v>219269.32</v>
      </c>
      <c r="F255" s="7">
        <v>212783.49999999994</v>
      </c>
      <c r="G255" s="7">
        <v>252426.68999999992</v>
      </c>
      <c r="H255" s="7">
        <v>239356.33999999997</v>
      </c>
      <c r="I255" s="7">
        <v>209562.33</v>
      </c>
      <c r="J255" s="7">
        <v>260322.62999999995</v>
      </c>
      <c r="K255" s="7">
        <v>286548.25000000006</v>
      </c>
      <c r="L255" s="7">
        <v>263998.83000000007</v>
      </c>
      <c r="M255" s="7">
        <v>372178.37</v>
      </c>
      <c r="N255" s="7">
        <v>316323.88999999996</v>
      </c>
      <c r="O255" s="7">
        <v>313235.90000000008</v>
      </c>
      <c r="P255" s="7">
        <v>374953</v>
      </c>
    </row>
    <row r="256" spans="1:16" x14ac:dyDescent="0.3">
      <c r="A256" t="s">
        <v>136</v>
      </c>
      <c r="B256" s="4" t="s">
        <v>19</v>
      </c>
      <c r="C256" s="4" t="s">
        <v>40</v>
      </c>
      <c r="D256" s="5">
        <v>404213.89999999997</v>
      </c>
      <c r="E256" s="5">
        <v>32388.050000000003</v>
      </c>
      <c r="F256" s="5">
        <v>31667.360000000001</v>
      </c>
      <c r="G256" s="5">
        <v>32027.48</v>
      </c>
      <c r="H256" s="5">
        <v>32359.069999999996</v>
      </c>
      <c r="I256" s="5">
        <v>26229.359999999997</v>
      </c>
      <c r="J256" s="5">
        <v>39176.25</v>
      </c>
      <c r="K256" s="5">
        <v>33765.549999999996</v>
      </c>
      <c r="L256" s="5">
        <v>31158.32</v>
      </c>
      <c r="M256" s="5">
        <v>37397.49</v>
      </c>
      <c r="N256" s="5">
        <v>35302.369999999995</v>
      </c>
      <c r="O256" s="5">
        <v>36014.85</v>
      </c>
      <c r="P256" s="5">
        <v>36727.75</v>
      </c>
    </row>
    <row r="257" spans="1:16" x14ac:dyDescent="0.3">
      <c r="B257" s="1" t="s">
        <v>100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3">
      <c r="A258" t="s">
        <v>100</v>
      </c>
      <c r="B258" s="4" t="s">
        <v>19</v>
      </c>
      <c r="C258" s="4" t="s">
        <v>43</v>
      </c>
      <c r="D258" s="9">
        <v>6.0617129803255017E-3</v>
      </c>
      <c r="E258" s="9">
        <v>4.7234106107501526E-3</v>
      </c>
      <c r="F258" s="9">
        <v>4.5323585009657951E-3</v>
      </c>
      <c r="G258" s="9">
        <v>5.3523234329109631E-3</v>
      </c>
      <c r="H258" s="9">
        <v>5.2237530887605608E-3</v>
      </c>
      <c r="I258" s="9">
        <v>4.8934216694811765E-3</v>
      </c>
      <c r="J258" s="9">
        <v>5.5630787194452655E-3</v>
      </c>
      <c r="K258" s="9">
        <v>6.4805808796430586E-3</v>
      </c>
      <c r="L258" s="9">
        <v>6.2343022451093718E-3</v>
      </c>
      <c r="M258" s="9">
        <v>7.5293438549146651E-3</v>
      </c>
      <c r="N258" s="9">
        <v>7.1315767911359568E-3</v>
      </c>
      <c r="O258" s="9">
        <v>7.0291120373646623E-3</v>
      </c>
      <c r="P258" s="9">
        <v>8.2361794431872054E-3</v>
      </c>
    </row>
    <row r="259" spans="1:16" x14ac:dyDescent="0.3">
      <c r="A259" t="s">
        <v>100</v>
      </c>
      <c r="B259" s="6" t="s">
        <v>19</v>
      </c>
      <c r="C259" s="6" t="s">
        <v>44</v>
      </c>
      <c r="D259" s="10">
        <v>5.5866848482152964E-3</v>
      </c>
      <c r="E259" s="10">
        <v>4.2553449527243173E-3</v>
      </c>
      <c r="F259" s="10">
        <v>4.0702442725374941E-3</v>
      </c>
      <c r="G259" s="10">
        <v>4.9074756891031744E-3</v>
      </c>
      <c r="H259" s="10">
        <v>4.7563703551343137E-3</v>
      </c>
      <c r="I259" s="10">
        <v>4.4797785277529709E-3</v>
      </c>
      <c r="J259" s="10">
        <v>5.0132652581926966E-3</v>
      </c>
      <c r="K259" s="10">
        <v>6.001223819423974E-3</v>
      </c>
      <c r="L259" s="10">
        <v>5.7719956317212311E-3</v>
      </c>
      <c r="M259" s="10">
        <v>7.0666780773251643E-3</v>
      </c>
      <c r="N259" s="10">
        <v>6.6414835089417422E-3</v>
      </c>
      <c r="O259" s="10">
        <v>6.522738621307843E-3</v>
      </c>
      <c r="P259" s="10">
        <v>7.7524652454599953E-3</v>
      </c>
    </row>
    <row r="260" spans="1:16" x14ac:dyDescent="0.3">
      <c r="A260" t="s">
        <v>100</v>
      </c>
      <c r="B260" s="4" t="s">
        <v>19</v>
      </c>
      <c r="C260" s="4" t="s">
        <v>45</v>
      </c>
      <c r="D260" s="9">
        <v>2.0110658150946578E-2</v>
      </c>
      <c r="E260" s="9">
        <v>1.849938992889695E-2</v>
      </c>
      <c r="F260" s="9">
        <v>1.9114017102405411E-2</v>
      </c>
      <c r="G260" s="9">
        <v>1.8743250940441845E-2</v>
      </c>
      <c r="H260" s="9">
        <v>1.9124248994098238E-2</v>
      </c>
      <c r="I260" s="9">
        <v>1.865763578071862E-2</v>
      </c>
      <c r="J260" s="9">
        <v>2.0509702860927185E-2</v>
      </c>
      <c r="K260" s="9">
        <v>2.0117595664207715E-2</v>
      </c>
      <c r="L260" s="9">
        <v>1.9399050146141687E-2</v>
      </c>
      <c r="M260" s="9">
        <v>2.1609313106506222E-2</v>
      </c>
      <c r="N260" s="9">
        <v>2.105036361495366E-2</v>
      </c>
      <c r="O260" s="9">
        <v>2.1641189955655473E-2</v>
      </c>
      <c r="P260" s="9">
        <v>2.268847383522344E-2</v>
      </c>
    </row>
    <row r="261" spans="1:16" x14ac:dyDescent="0.3">
      <c r="B261" s="6" t="s">
        <v>19</v>
      </c>
      <c r="C261" s="6" t="s">
        <v>46</v>
      </c>
      <c r="D261" s="10">
        <v>0.13523953776705872</v>
      </c>
      <c r="E261" s="10">
        <v>0.10931773021232435</v>
      </c>
      <c r="F261" s="10">
        <v>9.7256008072701558E-2</v>
      </c>
      <c r="G261" s="10">
        <v>0.11325223689596753</v>
      </c>
      <c r="H261" s="10">
        <v>0.12171634302937918</v>
      </c>
      <c r="I261" s="10">
        <v>9.8210921309387203E-2</v>
      </c>
      <c r="J261" s="10">
        <v>0.16053029158434509</v>
      </c>
      <c r="K261" s="10">
        <v>0.1515665712907798</v>
      </c>
      <c r="L261" s="10">
        <v>0.13817090366619042</v>
      </c>
      <c r="M261" s="10">
        <v>0.15942973449566181</v>
      </c>
      <c r="N261" s="10">
        <v>0.1434708388287273</v>
      </c>
      <c r="O261" s="10">
        <v>0.14102118457113463</v>
      </c>
      <c r="P261" s="10">
        <v>0.20867123188559603</v>
      </c>
    </row>
    <row r="262" spans="1:16" x14ac:dyDescent="0.3">
      <c r="B262" s="1" t="s">
        <v>137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3">
      <c r="A263" t="s">
        <v>137</v>
      </c>
      <c r="B263" s="4" t="s">
        <v>19</v>
      </c>
      <c r="C263" s="4" t="s">
        <v>38</v>
      </c>
      <c r="D263" s="5">
        <v>2397084.64</v>
      </c>
      <c r="E263" s="5">
        <v>194244.32</v>
      </c>
      <c r="F263" s="5">
        <v>181340.19000000003</v>
      </c>
      <c r="G263" s="5">
        <v>196282.52</v>
      </c>
      <c r="H263" s="5">
        <v>182187.5</v>
      </c>
      <c r="I263" s="5">
        <v>165987.99000000002</v>
      </c>
      <c r="J263" s="5">
        <v>215634.29999999996</v>
      </c>
      <c r="K263" s="5">
        <v>201788.47</v>
      </c>
      <c r="L263" s="5">
        <v>200337.78</v>
      </c>
      <c r="M263" s="5">
        <v>248562.55000000002</v>
      </c>
      <c r="N263" s="5">
        <v>210127.37</v>
      </c>
      <c r="O263" s="5">
        <v>194184.69</v>
      </c>
      <c r="P263" s="5">
        <v>206406.96</v>
      </c>
    </row>
    <row r="264" spans="1:16" x14ac:dyDescent="0.3">
      <c r="A264" t="s">
        <v>137</v>
      </c>
      <c r="B264" s="6" t="s">
        <v>19</v>
      </c>
      <c r="C264" s="6" t="s">
        <v>39</v>
      </c>
      <c r="D264" s="7">
        <v>2012051.1099999999</v>
      </c>
      <c r="E264" s="7">
        <v>161555.95000000001</v>
      </c>
      <c r="F264" s="7">
        <v>150679.43000000002</v>
      </c>
      <c r="G264" s="7">
        <v>165321.25</v>
      </c>
      <c r="H264" s="7">
        <v>150722.60999999999</v>
      </c>
      <c r="I264" s="7">
        <v>140162.24000000002</v>
      </c>
      <c r="J264" s="7">
        <v>177999.66999999995</v>
      </c>
      <c r="K264" s="7">
        <v>169569.89</v>
      </c>
      <c r="L264" s="7">
        <v>171027.9</v>
      </c>
      <c r="M264" s="7">
        <v>212567.96000000002</v>
      </c>
      <c r="N264" s="7">
        <v>177251.33</v>
      </c>
      <c r="O264" s="7">
        <v>161295.72</v>
      </c>
      <c r="P264" s="7">
        <v>173897.15999999997</v>
      </c>
    </row>
    <row r="265" spans="1:16" x14ac:dyDescent="0.3">
      <c r="A265" t="s">
        <v>137</v>
      </c>
      <c r="B265" s="4" t="s">
        <v>19</v>
      </c>
      <c r="C265" s="4" t="s">
        <v>40</v>
      </c>
      <c r="D265" s="5">
        <v>385033.52999999997</v>
      </c>
      <c r="E265" s="5">
        <v>32688.37</v>
      </c>
      <c r="F265" s="5">
        <v>30660.760000000002</v>
      </c>
      <c r="G265" s="5">
        <v>30961.27</v>
      </c>
      <c r="H265" s="5">
        <v>31464.890000000003</v>
      </c>
      <c r="I265" s="5">
        <v>25825.750000000004</v>
      </c>
      <c r="J265" s="5">
        <v>37634.629999999997</v>
      </c>
      <c r="K265" s="5">
        <v>32218.58</v>
      </c>
      <c r="L265" s="5">
        <v>29309.880000000005</v>
      </c>
      <c r="M265" s="5">
        <v>35994.589999999997</v>
      </c>
      <c r="N265" s="5">
        <v>32876.04</v>
      </c>
      <c r="O265" s="5">
        <v>32888.97</v>
      </c>
      <c r="P265" s="5">
        <v>32509.800000000003</v>
      </c>
    </row>
    <row r="266" spans="1:16" x14ac:dyDescent="0.3">
      <c r="B266" s="1" t="s">
        <v>119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3">
      <c r="A267" t="s">
        <v>119</v>
      </c>
      <c r="B267" s="4" t="s">
        <v>19</v>
      </c>
      <c r="C267" s="4" t="s">
        <v>43</v>
      </c>
      <c r="D267" s="9">
        <v>3.90060791062785E-3</v>
      </c>
      <c r="E267" s="9">
        <v>3.6458128850585551E-3</v>
      </c>
      <c r="F267" s="9">
        <v>3.3622248320715775E-3</v>
      </c>
      <c r="G267" s="9">
        <v>3.69327519883718E-3</v>
      </c>
      <c r="H267" s="9">
        <v>3.5025710019853671E-3</v>
      </c>
      <c r="I267" s="9">
        <v>3.4447746107575932E-3</v>
      </c>
      <c r="J267" s="9">
        <v>4.0053257812265475E-3</v>
      </c>
      <c r="K267" s="9">
        <v>4.0825793344352532E-3</v>
      </c>
      <c r="L267" s="9">
        <v>4.2315297855201103E-3</v>
      </c>
      <c r="M267" s="9">
        <v>4.5693926111866536E-3</v>
      </c>
      <c r="N267" s="9">
        <v>4.261739368027968E-3</v>
      </c>
      <c r="O267" s="9">
        <v>3.9082119135060564E-3</v>
      </c>
      <c r="P267" s="9">
        <v>4.1294249509668934E-3</v>
      </c>
    </row>
    <row r="268" spans="1:16" x14ac:dyDescent="0.3">
      <c r="A268" t="s">
        <v>119</v>
      </c>
      <c r="B268" s="6" t="s">
        <v>19</v>
      </c>
      <c r="C268" s="6" t="s">
        <v>44</v>
      </c>
      <c r="D268" s="10">
        <v>3.3847738803258563E-3</v>
      </c>
      <c r="E268" s="10">
        <v>3.1353054609513185E-3</v>
      </c>
      <c r="F268" s="10">
        <v>2.882282164485096E-3</v>
      </c>
      <c r="G268" s="10">
        <v>3.2140421255262208E-3</v>
      </c>
      <c r="H268" s="10">
        <v>2.9950848766005975E-3</v>
      </c>
      <c r="I268" s="10">
        <v>2.9962245273459148E-3</v>
      </c>
      <c r="J268" s="10">
        <v>3.4278985333728567E-3</v>
      </c>
      <c r="K268" s="10">
        <v>3.5513281373210377E-3</v>
      </c>
      <c r="L268" s="10">
        <v>3.7393055556437702E-3</v>
      </c>
      <c r="M268" s="10">
        <v>4.0361006011008444E-3</v>
      </c>
      <c r="N268" s="10">
        <v>3.7215392904184088E-3</v>
      </c>
      <c r="O268" s="10">
        <v>3.3587779124157084E-3</v>
      </c>
      <c r="P268" s="10">
        <v>3.5954684698727463E-3</v>
      </c>
    </row>
    <row r="269" spans="1:16" x14ac:dyDescent="0.3">
      <c r="A269" t="s">
        <v>119</v>
      </c>
      <c r="B269" s="4" t="s">
        <v>19</v>
      </c>
      <c r="C269" s="4" t="s">
        <v>45</v>
      </c>
      <c r="D269" s="9">
        <v>1.9156386503487968E-2</v>
      </c>
      <c r="E269" s="9">
        <v>1.8670926553776997E-2</v>
      </c>
      <c r="F269" s="9">
        <v>1.8506446101372129E-2</v>
      </c>
      <c r="G269" s="9">
        <v>1.8119279226613331E-2</v>
      </c>
      <c r="H269" s="9">
        <v>1.8595787546796364E-2</v>
      </c>
      <c r="I269" s="9">
        <v>1.8370537339221928E-2</v>
      </c>
      <c r="J269" s="9">
        <v>1.9702627959055193E-2</v>
      </c>
      <c r="K269" s="9">
        <v>1.9195907228371212E-2</v>
      </c>
      <c r="L269" s="9">
        <v>1.8248218514265061E-2</v>
      </c>
      <c r="M269" s="9">
        <v>2.0798678345801222E-2</v>
      </c>
      <c r="N269" s="9">
        <v>1.960357325074099E-2</v>
      </c>
      <c r="O269" s="9">
        <v>1.9762860242812458E-2</v>
      </c>
      <c r="P269" s="9">
        <v>2.008284598670888E-2</v>
      </c>
    </row>
    <row r="270" spans="1:16" x14ac:dyDescent="0.3">
      <c r="B270" s="6" t="s">
        <v>19</v>
      </c>
      <c r="C270" s="6" t="s">
        <v>46</v>
      </c>
      <c r="D270" s="10">
        <v>0.10063401059212225</v>
      </c>
      <c r="E270" s="10">
        <v>9.4734130459612459E-2</v>
      </c>
      <c r="F270" s="10">
        <v>7.9919789244676201E-2</v>
      </c>
      <c r="G270" s="10">
        <v>8.8128424759832583E-2</v>
      </c>
      <c r="H270" s="10">
        <v>9.2921968355337975E-2</v>
      </c>
      <c r="I270" s="10">
        <v>7.6666031724380773E-2</v>
      </c>
      <c r="J270" s="10">
        <v>0.13768118829131842</v>
      </c>
      <c r="K270" s="10">
        <v>0.11253985528611207</v>
      </c>
      <c r="L270" s="10">
        <v>0.10881906610251414</v>
      </c>
      <c r="M270" s="10">
        <v>0.11510565051481444</v>
      </c>
      <c r="N270" s="10">
        <v>0.10009740242727162</v>
      </c>
      <c r="O270" s="10">
        <v>9.1280822329659117E-2</v>
      </c>
      <c r="P270" s="10">
        <v>0.13221155187280839</v>
      </c>
    </row>
    <row r="271" spans="1:16" x14ac:dyDescent="0.3">
      <c r="B271" s="1" t="s">
        <v>138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3">
      <c r="A272" t="s">
        <v>138</v>
      </c>
      <c r="B272" s="4" t="s">
        <v>19</v>
      </c>
      <c r="C272" s="4" t="s">
        <v>38</v>
      </c>
      <c r="D272" s="5">
        <v>1422432.8</v>
      </c>
      <c r="E272" s="5">
        <v>99438.890000000014</v>
      </c>
      <c r="F272" s="5">
        <v>100082.42000000001</v>
      </c>
      <c r="G272" s="5">
        <v>104752.79000000002</v>
      </c>
      <c r="H272" s="5">
        <v>113171.72999999998</v>
      </c>
      <c r="I272" s="5">
        <v>105145.38</v>
      </c>
      <c r="J272" s="5">
        <v>122680.36</v>
      </c>
      <c r="K272" s="5">
        <v>115799.70000000001</v>
      </c>
      <c r="L272" s="5">
        <v>119284.73</v>
      </c>
      <c r="M272" s="5">
        <v>147040.00999999998</v>
      </c>
      <c r="N272" s="5">
        <v>135965.05000000002</v>
      </c>
      <c r="O272" s="5">
        <v>131365.02000000002</v>
      </c>
      <c r="P272" s="5">
        <v>127706.72</v>
      </c>
    </row>
    <row r="273" spans="1:16" x14ac:dyDescent="0.3">
      <c r="A273" t="s">
        <v>138</v>
      </c>
      <c r="B273" s="6" t="s">
        <v>19</v>
      </c>
      <c r="C273" s="6" t="s">
        <v>39</v>
      </c>
      <c r="D273" s="7">
        <v>1269691.81</v>
      </c>
      <c r="E273" s="7">
        <v>86773.930000000022</v>
      </c>
      <c r="F273" s="7">
        <v>88007.470000000016</v>
      </c>
      <c r="G273" s="7">
        <v>92305.390000000014</v>
      </c>
      <c r="H273" s="7">
        <v>100596.06999999998</v>
      </c>
      <c r="I273" s="7">
        <v>95264.35</v>
      </c>
      <c r="J273" s="7">
        <v>107553.35</v>
      </c>
      <c r="K273" s="7">
        <v>103280.83000000002</v>
      </c>
      <c r="L273" s="7">
        <v>107798.26</v>
      </c>
      <c r="M273" s="7">
        <v>133158.31999999998</v>
      </c>
      <c r="N273" s="7">
        <v>123189.04000000002</v>
      </c>
      <c r="O273" s="7">
        <v>118250.20000000001</v>
      </c>
      <c r="P273" s="7">
        <v>113514.6</v>
      </c>
    </row>
    <row r="274" spans="1:16" x14ac:dyDescent="0.3">
      <c r="A274" t="s">
        <v>138</v>
      </c>
      <c r="B274" s="4" t="s">
        <v>19</v>
      </c>
      <c r="C274" s="4" t="s">
        <v>40</v>
      </c>
      <c r="D274" s="5">
        <v>152740.99</v>
      </c>
      <c r="E274" s="5">
        <v>12664.96</v>
      </c>
      <c r="F274" s="5">
        <v>12074.95</v>
      </c>
      <c r="G274" s="5">
        <v>12447.400000000001</v>
      </c>
      <c r="H274" s="5">
        <v>12575.660000000002</v>
      </c>
      <c r="I274" s="5">
        <v>9881.0300000000007</v>
      </c>
      <c r="J274" s="5">
        <v>15127.010000000002</v>
      </c>
      <c r="K274" s="5">
        <v>12518.87</v>
      </c>
      <c r="L274" s="5">
        <v>11486.47</v>
      </c>
      <c r="M274" s="5">
        <v>13881.69</v>
      </c>
      <c r="N274" s="5">
        <v>12776.01</v>
      </c>
      <c r="O274" s="5">
        <v>13114.820000000002</v>
      </c>
      <c r="P274" s="5">
        <v>14192.120000000003</v>
      </c>
    </row>
    <row r="275" spans="1:16" x14ac:dyDescent="0.3">
      <c r="B275" s="1" t="s">
        <v>139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3">
      <c r="A276" t="s">
        <v>139</v>
      </c>
      <c r="B276" s="4" t="s">
        <v>19</v>
      </c>
      <c r="C276" s="4" t="s">
        <v>43</v>
      </c>
      <c r="D276" s="9">
        <v>2.3146252491178295E-3</v>
      </c>
      <c r="E276" s="9">
        <v>1.8663896397996106E-3</v>
      </c>
      <c r="F276" s="9">
        <v>1.8556261454111031E-3</v>
      </c>
      <c r="G276" s="9">
        <v>1.9710409328145954E-3</v>
      </c>
      <c r="H276" s="9">
        <v>2.1757366435266818E-3</v>
      </c>
      <c r="I276" s="9">
        <v>2.1820984485832933E-3</v>
      </c>
      <c r="J276" s="9">
        <v>2.2787414096836832E-3</v>
      </c>
      <c r="K276" s="9">
        <v>2.3428566664577119E-3</v>
      </c>
      <c r="L276" s="9">
        <v>2.5195292068861111E-3</v>
      </c>
      <c r="M276" s="9">
        <v>2.7030762890178409E-3</v>
      </c>
      <c r="N276" s="9">
        <v>2.7576017644007594E-3</v>
      </c>
      <c r="O276" s="9">
        <v>2.6438867872743284E-3</v>
      </c>
      <c r="P276" s="9">
        <v>2.5549299111529127E-3</v>
      </c>
    </row>
    <row r="277" spans="1:16" x14ac:dyDescent="0.3">
      <c r="A277" t="s">
        <v>139</v>
      </c>
      <c r="B277" s="6" t="s">
        <v>19</v>
      </c>
      <c r="C277" s="6" t="s">
        <v>44</v>
      </c>
      <c r="D277" s="10">
        <v>2.1359396156450817E-3</v>
      </c>
      <c r="E277" s="10">
        <v>1.6840158260788755E-3</v>
      </c>
      <c r="F277" s="10">
        <v>1.6834571322871157E-3</v>
      </c>
      <c r="G277" s="10">
        <v>1.7945267887408715E-3</v>
      </c>
      <c r="H277" s="10">
        <v>1.9989951600656E-3</v>
      </c>
      <c r="I277" s="10">
        <v>2.0364499172649195E-3</v>
      </c>
      <c r="J277" s="10">
        <v>2.0712508665006943E-3</v>
      </c>
      <c r="K277" s="10">
        <v>2.1630262166524418E-3</v>
      </c>
      <c r="L277" s="10">
        <v>2.3568706188097474E-3</v>
      </c>
      <c r="M277" s="10">
        <v>2.5283225910131446E-3</v>
      </c>
      <c r="N277" s="10">
        <v>2.5864564881342505E-3</v>
      </c>
      <c r="O277" s="10">
        <v>2.4624097892909994E-3</v>
      </c>
      <c r="P277" s="10">
        <v>2.3470088020426379E-3</v>
      </c>
    </row>
    <row r="278" spans="1:16" x14ac:dyDescent="0.3">
      <c r="A278" t="s">
        <v>139</v>
      </c>
      <c r="B278" s="4" t="s">
        <v>19</v>
      </c>
      <c r="C278" s="4" t="s">
        <v>45</v>
      </c>
      <c r="D278" s="9">
        <v>7.5992484066657534E-3</v>
      </c>
      <c r="E278" s="9">
        <v>7.2339654123629755E-3</v>
      </c>
      <c r="F278" s="9">
        <v>7.28828676626944E-3</v>
      </c>
      <c r="G278" s="9">
        <v>7.2845176003874133E-3</v>
      </c>
      <c r="H278" s="9">
        <v>7.4322300704291406E-3</v>
      </c>
      <c r="I278" s="9">
        <v>7.0286373315381753E-3</v>
      </c>
      <c r="J278" s="9">
        <v>7.9193511444886674E-3</v>
      </c>
      <c r="K278" s="9">
        <v>7.4587727678885763E-3</v>
      </c>
      <c r="L278" s="9">
        <v>7.1514320262501983E-3</v>
      </c>
      <c r="M278" s="9">
        <v>8.0212277791225119E-3</v>
      </c>
      <c r="N278" s="9">
        <v>7.6181756649279959E-3</v>
      </c>
      <c r="O278" s="9">
        <v>7.8806467569413601E-3</v>
      </c>
      <c r="P278" s="9">
        <v>8.7671459124599605E-3</v>
      </c>
    </row>
    <row r="279" spans="1:16" x14ac:dyDescent="0.3">
      <c r="B279" s="6" t="s">
        <v>19</v>
      </c>
      <c r="C279" s="6" t="s">
        <v>46</v>
      </c>
      <c r="D279" s="10">
        <v>6.6398261744906262E-2</v>
      </c>
      <c r="E279" s="10">
        <v>5.3572050050472261E-2</v>
      </c>
      <c r="F279" s="10">
        <v>4.7939375438712101E-2</v>
      </c>
      <c r="G279" s="10">
        <v>5.1578214395497458E-2</v>
      </c>
      <c r="H279" s="10">
        <v>6.3634572406275583E-2</v>
      </c>
      <c r="I279" s="10">
        <v>5.2596603571779983E-2</v>
      </c>
      <c r="J279" s="10">
        <v>9.0837242810776375E-2</v>
      </c>
      <c r="K279" s="10">
        <v>7.2772715515258671E-2</v>
      </c>
      <c r="L279" s="10">
        <v>7.2704468317574988E-2</v>
      </c>
      <c r="M279" s="10">
        <v>7.6949366639875699E-2</v>
      </c>
      <c r="N279" s="10">
        <v>7.1973390865159165E-2</v>
      </c>
      <c r="O279" s="10">
        <v>6.795393345693311E-2</v>
      </c>
      <c r="P279" s="10">
        <v>9.426380179921047E-2</v>
      </c>
    </row>
    <row r="280" spans="1:16" x14ac:dyDescent="0.3">
      <c r="B280" s="6"/>
      <c r="C280" s="6" t="s">
        <v>49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x14ac:dyDescent="0.3">
      <c r="A281" s="13"/>
      <c r="B281" s="1" t="s">
        <v>0</v>
      </c>
      <c r="C281" s="1" t="s">
        <v>23</v>
      </c>
      <c r="D281" s="1" t="s">
        <v>140</v>
      </c>
      <c r="E281" s="1" t="s">
        <v>141</v>
      </c>
      <c r="F281" s="1" t="s">
        <v>142</v>
      </c>
      <c r="G281" s="1" t="s">
        <v>143</v>
      </c>
      <c r="H281" s="1" t="s">
        <v>144</v>
      </c>
      <c r="I281" s="1" t="s">
        <v>145</v>
      </c>
      <c r="J281" s="1" t="s">
        <v>146</v>
      </c>
      <c r="K281" s="1" t="s">
        <v>147</v>
      </c>
      <c r="L281" s="1" t="s">
        <v>148</v>
      </c>
      <c r="M281" s="1" t="s">
        <v>149</v>
      </c>
      <c r="N281" s="1" t="s">
        <v>150</v>
      </c>
      <c r="O281" s="1" t="s">
        <v>151</v>
      </c>
      <c r="P281" s="1" t="s">
        <v>152</v>
      </c>
    </row>
    <row r="282" spans="1:16" x14ac:dyDescent="0.3">
      <c r="A282" s="1" t="s">
        <v>343</v>
      </c>
      <c r="B282" s="1" t="s">
        <v>37</v>
      </c>
      <c r="C282" s="2"/>
      <c r="D282" s="2"/>
      <c r="E282" s="3" t="s">
        <v>1</v>
      </c>
      <c r="F282" s="3" t="s">
        <v>3</v>
      </c>
      <c r="G282" s="3" t="s">
        <v>4</v>
      </c>
      <c r="H282" s="3" t="s">
        <v>5</v>
      </c>
      <c r="I282" s="3" t="s">
        <v>6</v>
      </c>
      <c r="J282" s="3" t="s">
        <v>7</v>
      </c>
      <c r="K282" s="3" t="s">
        <v>8</v>
      </c>
      <c r="L282" s="3" t="s">
        <v>9</v>
      </c>
      <c r="M282" s="3" t="s">
        <v>10</v>
      </c>
      <c r="N282" s="3" t="s">
        <v>11</v>
      </c>
      <c r="O282" s="3" t="s">
        <v>12</v>
      </c>
      <c r="P282" s="3" t="s">
        <v>13</v>
      </c>
    </row>
    <row r="283" spans="1:16" x14ac:dyDescent="0.3">
      <c r="A283" t="s">
        <v>37</v>
      </c>
      <c r="B283" s="4" t="s">
        <v>20</v>
      </c>
      <c r="C283" s="4" t="s">
        <v>38</v>
      </c>
      <c r="D283" s="5">
        <v>585558088.36000001</v>
      </c>
      <c r="E283" s="5">
        <v>46260683.009999998</v>
      </c>
      <c r="F283" s="5">
        <v>52412102.120000005</v>
      </c>
      <c r="G283" s="5">
        <v>52751501.239999987</v>
      </c>
      <c r="H283" s="5">
        <v>47712337.270000003</v>
      </c>
      <c r="I283" s="5">
        <v>49016544.019999988</v>
      </c>
      <c r="J283" s="5">
        <v>49979633.829999991</v>
      </c>
      <c r="K283" s="5">
        <v>48438914.789999999</v>
      </c>
      <c r="L283" s="5">
        <v>47561285.980000012</v>
      </c>
      <c r="M283" s="5">
        <v>49253313.06000001</v>
      </c>
      <c r="N283" s="5">
        <v>46030955.509999998</v>
      </c>
      <c r="O283" s="5">
        <v>47667729.070000008</v>
      </c>
      <c r="P283" s="5">
        <v>48473088.460000001</v>
      </c>
    </row>
    <row r="284" spans="1:16" x14ac:dyDescent="0.3">
      <c r="A284" t="s">
        <v>37</v>
      </c>
      <c r="B284" s="6" t="s">
        <v>20</v>
      </c>
      <c r="C284" s="6" t="s">
        <v>39</v>
      </c>
      <c r="D284" s="7">
        <v>565786584.98000002</v>
      </c>
      <c r="E284" s="7">
        <v>44911592.199999996</v>
      </c>
      <c r="F284" s="7">
        <v>50646369.560000002</v>
      </c>
      <c r="G284" s="7">
        <v>51101346.669999987</v>
      </c>
      <c r="H284" s="7">
        <v>45989457.630000003</v>
      </c>
      <c r="I284" s="7">
        <v>47389022.209999986</v>
      </c>
      <c r="J284" s="7">
        <v>48217600.859999992</v>
      </c>
      <c r="K284" s="7">
        <v>46746667.43</v>
      </c>
      <c r="L284" s="7">
        <v>46036342.830000013</v>
      </c>
      <c r="M284" s="7">
        <v>47519601.800000012</v>
      </c>
      <c r="N284" s="7">
        <v>44371831.920000002</v>
      </c>
      <c r="O284" s="7">
        <v>46019084.660000011</v>
      </c>
      <c r="P284" s="7">
        <v>46837667.210000001</v>
      </c>
    </row>
    <row r="285" spans="1:16" x14ac:dyDescent="0.3">
      <c r="A285" t="s">
        <v>37</v>
      </c>
      <c r="B285" s="4" t="s">
        <v>20</v>
      </c>
      <c r="C285" s="4" t="s">
        <v>40</v>
      </c>
      <c r="D285" s="5">
        <v>19771503.379999999</v>
      </c>
      <c r="E285" s="5">
        <v>1349090.8100000003</v>
      </c>
      <c r="F285" s="5">
        <v>1765732.5599999998</v>
      </c>
      <c r="G285" s="5">
        <v>1650154.57</v>
      </c>
      <c r="H285" s="5">
        <v>1722879.6400000001</v>
      </c>
      <c r="I285" s="5">
        <v>1627521.81</v>
      </c>
      <c r="J285" s="5">
        <v>1762032.9699999995</v>
      </c>
      <c r="K285" s="5">
        <v>1692247.3599999996</v>
      </c>
      <c r="L285" s="5">
        <v>1524943.15</v>
      </c>
      <c r="M285" s="5">
        <v>1733711.2599999998</v>
      </c>
      <c r="N285" s="5">
        <v>1659123.5899999999</v>
      </c>
      <c r="O285" s="5">
        <v>1648644.4099999997</v>
      </c>
      <c r="P285" s="5">
        <v>1635421.25</v>
      </c>
    </row>
    <row r="286" spans="1:16" x14ac:dyDescent="0.3">
      <c r="B286" s="1" t="s">
        <v>41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3">
      <c r="A287" t="s">
        <v>41</v>
      </c>
      <c r="B287" s="4" t="s">
        <v>20</v>
      </c>
      <c r="C287" s="4" t="s">
        <v>38</v>
      </c>
      <c r="D287" s="5">
        <v>564662564.04999995</v>
      </c>
      <c r="E287" s="5">
        <v>44956041.749999993</v>
      </c>
      <c r="F287" s="5">
        <v>50449434.540000007</v>
      </c>
      <c r="G287" s="5">
        <v>51007393.989999987</v>
      </c>
      <c r="H287" s="5">
        <v>45932167.420000002</v>
      </c>
      <c r="I287" s="5">
        <v>46449391.120000005</v>
      </c>
      <c r="J287" s="5">
        <v>48380928.619999982</v>
      </c>
      <c r="K287" s="5">
        <v>46650246.760000005</v>
      </c>
      <c r="L287" s="5">
        <v>45644224.679999992</v>
      </c>
      <c r="M287" s="5">
        <v>47295796.979999989</v>
      </c>
      <c r="N287" s="5">
        <v>44661955.159999982</v>
      </c>
      <c r="O287" s="5">
        <v>46142906.859999999</v>
      </c>
      <c r="P287" s="5">
        <v>47092076.169999994</v>
      </c>
    </row>
    <row r="288" spans="1:16" x14ac:dyDescent="0.3">
      <c r="A288" t="s">
        <v>41</v>
      </c>
      <c r="B288" s="6" t="s">
        <v>20</v>
      </c>
      <c r="C288" s="6" t="s">
        <v>39</v>
      </c>
      <c r="D288" s="7">
        <v>550013104.10000002</v>
      </c>
      <c r="E288" s="7">
        <v>43950439.61999999</v>
      </c>
      <c r="F288" s="7">
        <v>49116778.670000009</v>
      </c>
      <c r="G288" s="7">
        <v>49776029.449999988</v>
      </c>
      <c r="H288" s="7">
        <v>44630836.800000004</v>
      </c>
      <c r="I288" s="7">
        <v>45284287.450000003</v>
      </c>
      <c r="J288" s="7">
        <v>47063896.869999982</v>
      </c>
      <c r="K288" s="7">
        <v>45388633.290000007</v>
      </c>
      <c r="L288" s="7">
        <v>44528054.269999996</v>
      </c>
      <c r="M288" s="7">
        <v>46021074.649999991</v>
      </c>
      <c r="N288" s="7">
        <v>43438354.369999982</v>
      </c>
      <c r="O288" s="7">
        <v>44944909.68</v>
      </c>
      <c r="P288" s="7">
        <v>45869808.979999997</v>
      </c>
    </row>
    <row r="289" spans="1:16" x14ac:dyDescent="0.3">
      <c r="A289" t="s">
        <v>41</v>
      </c>
      <c r="B289" s="4" t="s">
        <v>20</v>
      </c>
      <c r="C289" s="4" t="s">
        <v>40</v>
      </c>
      <c r="D289" s="5">
        <v>14649459.950000001</v>
      </c>
      <c r="E289" s="5">
        <v>1005602.1300000001</v>
      </c>
      <c r="F289" s="5">
        <v>1332655.8699999999</v>
      </c>
      <c r="G289" s="5">
        <v>1231364.54</v>
      </c>
      <c r="H289" s="5">
        <v>1301330.6199999996</v>
      </c>
      <c r="I289" s="5">
        <v>1165103.6700000002</v>
      </c>
      <c r="J289" s="5">
        <v>1317031.7499999995</v>
      </c>
      <c r="K289" s="5">
        <v>1261613.4699999997</v>
      </c>
      <c r="L289" s="5">
        <v>1116170.4099999997</v>
      </c>
      <c r="M289" s="5">
        <v>1274722.3299999998</v>
      </c>
      <c r="N289" s="5">
        <v>1223600.79</v>
      </c>
      <c r="O289" s="5">
        <v>1197997.18</v>
      </c>
      <c r="P289" s="5">
        <v>1222267.19</v>
      </c>
    </row>
    <row r="290" spans="1:16" x14ac:dyDescent="0.3">
      <c r="B290" s="1" t="s">
        <v>42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3">
      <c r="A291" t="s">
        <v>42</v>
      </c>
      <c r="B291" s="4" t="s">
        <v>20</v>
      </c>
      <c r="C291" s="4" t="s">
        <v>43</v>
      </c>
      <c r="D291" s="9">
        <v>0.96431519822649336</v>
      </c>
      <c r="E291" s="9">
        <v>0.97179805452249834</v>
      </c>
      <c r="F291" s="9">
        <v>0.96255316042263717</v>
      </c>
      <c r="G291" s="9">
        <v>0.96693729639911197</v>
      </c>
      <c r="H291" s="9">
        <v>0.96268952745018188</v>
      </c>
      <c r="I291" s="9">
        <v>0.94762680741113614</v>
      </c>
      <c r="J291" s="9">
        <v>0.96801286669210462</v>
      </c>
      <c r="K291" s="9">
        <v>0.96307373858901446</v>
      </c>
      <c r="L291" s="9">
        <v>0.95969282031595693</v>
      </c>
      <c r="M291" s="9">
        <v>0.96025615418773169</v>
      </c>
      <c r="N291" s="9">
        <v>0.97025913681712284</v>
      </c>
      <c r="O291" s="9">
        <v>0.9680114358340669</v>
      </c>
      <c r="P291" s="9">
        <v>0.97150971118459639</v>
      </c>
    </row>
    <row r="292" spans="1:16" x14ac:dyDescent="0.3">
      <c r="A292" t="s">
        <v>42</v>
      </c>
      <c r="B292" s="6" t="s">
        <v>20</v>
      </c>
      <c r="C292" s="6" t="s">
        <v>44</v>
      </c>
      <c r="D292" s="10">
        <v>0.97212114726870458</v>
      </c>
      <c r="E292" s="10">
        <v>0.97859900901041741</v>
      </c>
      <c r="F292" s="10">
        <v>0.96979860741670909</v>
      </c>
      <c r="G292" s="10">
        <v>0.97406492575315928</v>
      </c>
      <c r="H292" s="10">
        <v>0.97045799407049893</v>
      </c>
      <c r="I292" s="10">
        <v>0.95558602685083793</v>
      </c>
      <c r="J292" s="10">
        <v>0.97607296984041592</v>
      </c>
      <c r="K292" s="10">
        <v>0.97094907049719514</v>
      </c>
      <c r="L292" s="10">
        <v>0.96723700304410087</v>
      </c>
      <c r="M292" s="10">
        <v>0.96846507350152033</v>
      </c>
      <c r="N292" s="10">
        <v>0.97896238425127391</v>
      </c>
      <c r="O292" s="10">
        <v>0.97665805419781226</v>
      </c>
      <c r="P292" s="10">
        <v>0.97933590019202832</v>
      </c>
    </row>
    <row r="293" spans="1:16" x14ac:dyDescent="0.3">
      <c r="A293" t="s">
        <v>42</v>
      </c>
      <c r="B293" s="4" t="s">
        <v>20</v>
      </c>
      <c r="C293" s="4" t="s">
        <v>45</v>
      </c>
      <c r="D293" s="9">
        <v>0.74093808995924726</v>
      </c>
      <c r="E293" s="9">
        <v>0.7453924691696624</v>
      </c>
      <c r="F293" s="9">
        <v>0.75473256833413094</v>
      </c>
      <c r="G293" s="9">
        <v>0.74621163519245348</v>
      </c>
      <c r="H293" s="9">
        <v>0.75532300097295224</v>
      </c>
      <c r="I293" s="9">
        <v>0.71587591812364104</v>
      </c>
      <c r="J293" s="9">
        <v>0.74745011723588795</v>
      </c>
      <c r="K293" s="9">
        <v>0.74552544729631021</v>
      </c>
      <c r="L293" s="9">
        <v>0.7319423088001672</v>
      </c>
      <c r="M293" s="9">
        <v>0.73525641749595605</v>
      </c>
      <c r="N293" s="9">
        <v>0.7374982776298179</v>
      </c>
      <c r="O293" s="9">
        <v>0.72665589543350961</v>
      </c>
      <c r="P293" s="9">
        <v>0.74737147386338532</v>
      </c>
    </row>
    <row r="294" spans="1:16" x14ac:dyDescent="0.3">
      <c r="B294" s="6" t="s">
        <v>20</v>
      </c>
      <c r="C294" s="6" t="s">
        <v>46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x14ac:dyDescent="0.3">
      <c r="B295" s="1" t="s">
        <v>153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3">
      <c r="A296" t="s">
        <v>153</v>
      </c>
      <c r="B296" s="4" t="s">
        <v>20</v>
      </c>
      <c r="C296" s="4" t="s">
        <v>38</v>
      </c>
      <c r="D296" s="5">
        <v>499313658.75599992</v>
      </c>
      <c r="E296" s="5">
        <v>43356614.809999995</v>
      </c>
      <c r="F296" s="5">
        <v>48543929.610000007</v>
      </c>
      <c r="G296" s="5">
        <v>48959394.93</v>
      </c>
      <c r="H296" s="5">
        <v>43806579.609999992</v>
      </c>
      <c r="I296" s="5">
        <v>44101211.639999993</v>
      </c>
      <c r="J296" s="5">
        <v>45818614.07</v>
      </c>
      <c r="K296" s="5">
        <v>43786363.530000001</v>
      </c>
      <c r="L296" s="5">
        <v>42371033.280000001</v>
      </c>
      <c r="M296" s="5">
        <v>42653798.390000015</v>
      </c>
      <c r="N296" s="5">
        <v>39418978.849999994</v>
      </c>
      <c r="O296" s="5">
        <v>37729786.056000002</v>
      </c>
      <c r="P296" s="5">
        <v>18767353.98</v>
      </c>
    </row>
    <row r="297" spans="1:16" x14ac:dyDescent="0.3">
      <c r="A297" t="s">
        <v>153</v>
      </c>
      <c r="B297" s="6" t="s">
        <v>20</v>
      </c>
      <c r="C297" s="6" t="s">
        <v>39</v>
      </c>
      <c r="D297" s="7">
        <v>487634986.51599991</v>
      </c>
      <c r="E297" s="7">
        <v>42506363.039999992</v>
      </c>
      <c r="F297" s="7">
        <v>47397944.790000007</v>
      </c>
      <c r="G297" s="7">
        <v>47919640.710000001</v>
      </c>
      <c r="H297" s="7">
        <v>42701824.75999999</v>
      </c>
      <c r="I297" s="7">
        <v>43122830.329999991</v>
      </c>
      <c r="J297" s="7">
        <v>44723399.799999997</v>
      </c>
      <c r="K297" s="7">
        <v>42735320.460000001</v>
      </c>
      <c r="L297" s="7">
        <v>41460925.469999999</v>
      </c>
      <c r="M297" s="7">
        <v>41631271.900000013</v>
      </c>
      <c r="N297" s="7">
        <v>38451853.549999997</v>
      </c>
      <c r="O297" s="7">
        <v>36834312.236000001</v>
      </c>
      <c r="P297" s="7">
        <v>18149299.469999999</v>
      </c>
    </row>
    <row r="298" spans="1:16" x14ac:dyDescent="0.3">
      <c r="A298" t="s">
        <v>153</v>
      </c>
      <c r="B298" s="4" t="s">
        <v>20</v>
      </c>
      <c r="C298" s="4" t="s">
        <v>40</v>
      </c>
      <c r="D298" s="5">
        <v>11678672.239999998</v>
      </c>
      <c r="E298" s="5">
        <v>850251.7699999999</v>
      </c>
      <c r="F298" s="5">
        <v>1145984.8199999996</v>
      </c>
      <c r="G298" s="5">
        <v>1039754.2200000001</v>
      </c>
      <c r="H298" s="5">
        <v>1104754.8500000001</v>
      </c>
      <c r="I298" s="5">
        <v>978381.30999999982</v>
      </c>
      <c r="J298" s="5">
        <v>1095214.2699999998</v>
      </c>
      <c r="K298" s="5">
        <v>1051043.0699999998</v>
      </c>
      <c r="L298" s="5">
        <v>910107.80999999994</v>
      </c>
      <c r="M298" s="5">
        <v>1022526.49</v>
      </c>
      <c r="N298" s="5">
        <v>967125.29999999993</v>
      </c>
      <c r="O298" s="5">
        <v>895473.82</v>
      </c>
      <c r="P298" s="5">
        <v>618054.51</v>
      </c>
    </row>
    <row r="299" spans="1:16" x14ac:dyDescent="0.3">
      <c r="B299" s="1" t="s">
        <v>48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3">
      <c r="A300" t="s">
        <v>48</v>
      </c>
      <c r="B300" s="4" t="s">
        <v>20</v>
      </c>
      <c r="C300" s="4" t="s">
        <v>43</v>
      </c>
      <c r="D300" s="9">
        <v>0.85271413491093784</v>
      </c>
      <c r="E300" s="9">
        <v>0.93722383650556473</v>
      </c>
      <c r="F300" s="9">
        <v>0.92619695922244005</v>
      </c>
      <c r="G300" s="9">
        <v>0.92811377456828581</v>
      </c>
      <c r="H300" s="9">
        <v>0.91813946070389163</v>
      </c>
      <c r="I300" s="9">
        <v>0.89972095180773215</v>
      </c>
      <c r="J300" s="9">
        <v>0.91674569337276013</v>
      </c>
      <c r="K300" s="9">
        <v>0.9039501343048153</v>
      </c>
      <c r="L300" s="9">
        <v>0.89087232203556144</v>
      </c>
      <c r="M300" s="9">
        <v>0.86600871575967864</v>
      </c>
      <c r="N300" s="9">
        <v>0.8563580402200518</v>
      </c>
      <c r="O300" s="9">
        <v>0.79151633174288316</v>
      </c>
      <c r="P300" s="9">
        <v>0.38717058426113748</v>
      </c>
    </row>
    <row r="301" spans="1:16" x14ac:dyDescent="0.3">
      <c r="A301" t="s">
        <v>48</v>
      </c>
      <c r="B301" s="6" t="s">
        <v>20</v>
      </c>
      <c r="C301" s="6" t="s">
        <v>44</v>
      </c>
      <c r="D301" s="10">
        <v>0.86187088817815871</v>
      </c>
      <c r="E301" s="10">
        <v>0.94644524849421829</v>
      </c>
      <c r="F301" s="10">
        <v>0.9358606589530245</v>
      </c>
      <c r="G301" s="10">
        <v>0.93773733634562184</v>
      </c>
      <c r="H301" s="10">
        <v>0.92851333676404546</v>
      </c>
      <c r="I301" s="10">
        <v>0.9099751022273731</v>
      </c>
      <c r="J301" s="10">
        <v>0.92753266446944505</v>
      </c>
      <c r="K301" s="10">
        <v>0.91418966975545968</v>
      </c>
      <c r="L301" s="10">
        <v>0.90061292711943219</v>
      </c>
      <c r="M301" s="10">
        <v>0.87608629540325822</v>
      </c>
      <c r="N301" s="10">
        <v>0.86658251161066768</v>
      </c>
      <c r="O301" s="10">
        <v>0.80041383934818999</v>
      </c>
      <c r="P301" s="10">
        <v>0.38749366804769181</v>
      </c>
    </row>
    <row r="302" spans="1:16" x14ac:dyDescent="0.3">
      <c r="A302" t="s">
        <v>48</v>
      </c>
      <c r="B302" s="4" t="s">
        <v>20</v>
      </c>
      <c r="C302" s="4" t="s">
        <v>45</v>
      </c>
      <c r="D302" s="9">
        <v>0.59068205464909862</v>
      </c>
      <c r="E302" s="9">
        <v>0.63024057661470523</v>
      </c>
      <c r="F302" s="9">
        <v>0.649013812148313</v>
      </c>
      <c r="G302" s="9">
        <v>0.63009504618709755</v>
      </c>
      <c r="H302" s="9">
        <v>0.64122578522084106</v>
      </c>
      <c r="I302" s="9">
        <v>0.60114789490900877</v>
      </c>
      <c r="J302" s="9">
        <v>0.62156287007501343</v>
      </c>
      <c r="K302" s="9">
        <v>0.62109304753177463</v>
      </c>
      <c r="L302" s="9">
        <v>0.59681425501009655</v>
      </c>
      <c r="M302" s="9">
        <v>0.58979053409389526</v>
      </c>
      <c r="N302" s="9">
        <v>0.58291335608096562</v>
      </c>
      <c r="O302" s="9">
        <v>0.54315764792481847</v>
      </c>
      <c r="P302" s="9">
        <v>0.37791762214169594</v>
      </c>
    </row>
    <row r="303" spans="1:16" x14ac:dyDescent="0.3">
      <c r="B303" s="6" t="s">
        <v>20</v>
      </c>
      <c r="C303" s="6" t="s">
        <v>46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x14ac:dyDescent="0.3">
      <c r="B304" s="1" t="s">
        <v>154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3">
      <c r="A305" t="s">
        <v>154</v>
      </c>
      <c r="B305" s="4" t="s">
        <v>20</v>
      </c>
      <c r="C305" s="4" t="s">
        <v>38</v>
      </c>
      <c r="D305" s="5">
        <v>50003675.694999993</v>
      </c>
      <c r="E305" s="5">
        <v>681628.46999999986</v>
      </c>
      <c r="F305" s="5">
        <v>850539.9800000001</v>
      </c>
      <c r="G305" s="5">
        <v>935619.36999999988</v>
      </c>
      <c r="H305" s="5">
        <v>1010257.1899999998</v>
      </c>
      <c r="I305" s="5">
        <v>1109278.4099999997</v>
      </c>
      <c r="J305" s="5">
        <v>1312725.4199999997</v>
      </c>
      <c r="K305" s="5">
        <v>1598937.26</v>
      </c>
      <c r="L305" s="5">
        <v>1926547.9900000002</v>
      </c>
      <c r="M305" s="5">
        <v>3064336</v>
      </c>
      <c r="N305" s="5">
        <v>3875011.2700000005</v>
      </c>
      <c r="O305" s="5">
        <v>6906418.7449999992</v>
      </c>
      <c r="P305" s="5">
        <v>26732375.59</v>
      </c>
    </row>
    <row r="306" spans="1:16" x14ac:dyDescent="0.3">
      <c r="A306" t="s">
        <v>154</v>
      </c>
      <c r="B306" s="6" t="s">
        <v>20</v>
      </c>
      <c r="C306" s="6" t="s">
        <v>39</v>
      </c>
      <c r="D306" s="7">
        <v>48819932.704999998</v>
      </c>
      <c r="E306" s="7">
        <v>642702.66999999981</v>
      </c>
      <c r="F306" s="7">
        <v>803153.45000000007</v>
      </c>
      <c r="G306" s="7">
        <v>885142.08999999985</v>
      </c>
      <c r="H306" s="7">
        <v>958035.82999999984</v>
      </c>
      <c r="I306" s="7">
        <v>1057776.7699999998</v>
      </c>
      <c r="J306" s="7">
        <v>1249554.8699999996</v>
      </c>
      <c r="K306" s="7">
        <v>1538090.12</v>
      </c>
      <c r="L306" s="7">
        <v>1864830.2100000002</v>
      </c>
      <c r="M306" s="7">
        <v>2979936.42</v>
      </c>
      <c r="N306" s="7">
        <v>3778282.9200000004</v>
      </c>
      <c r="O306" s="7">
        <v>6767602.4749999996</v>
      </c>
      <c r="P306" s="7">
        <v>26294824.879999999</v>
      </c>
    </row>
    <row r="307" spans="1:16" x14ac:dyDescent="0.3">
      <c r="A307" t="s">
        <v>154</v>
      </c>
      <c r="B307" s="4" t="s">
        <v>20</v>
      </c>
      <c r="C307" s="4" t="s">
        <v>40</v>
      </c>
      <c r="D307" s="5">
        <v>1183742.99</v>
      </c>
      <c r="E307" s="5">
        <v>38925.800000000003</v>
      </c>
      <c r="F307" s="5">
        <v>47386.53</v>
      </c>
      <c r="G307" s="5">
        <v>50477.279999999999</v>
      </c>
      <c r="H307" s="5">
        <v>52221.36</v>
      </c>
      <c r="I307" s="5">
        <v>51501.64</v>
      </c>
      <c r="J307" s="5">
        <v>63170.55</v>
      </c>
      <c r="K307" s="5">
        <v>60847.140000000007</v>
      </c>
      <c r="L307" s="5">
        <v>61717.780000000006</v>
      </c>
      <c r="M307" s="5">
        <v>84399.579999999987</v>
      </c>
      <c r="N307" s="5">
        <v>96728.349999999991</v>
      </c>
      <c r="O307" s="5">
        <v>138816.27000000002</v>
      </c>
      <c r="P307" s="5">
        <v>437550.70999999996</v>
      </c>
    </row>
    <row r="308" spans="1:16" x14ac:dyDescent="0.3">
      <c r="B308" s="1" t="s">
        <v>65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3">
      <c r="A309" t="s">
        <v>65</v>
      </c>
      <c r="B309" s="4" t="s">
        <v>20</v>
      </c>
      <c r="C309" s="4" t="s">
        <v>43</v>
      </c>
      <c r="D309" s="9">
        <v>8.5394902212089036E-2</v>
      </c>
      <c r="E309" s="9">
        <v>1.4734509428938928E-2</v>
      </c>
      <c r="F309" s="9">
        <v>1.6227931061659161E-2</v>
      </c>
      <c r="G309" s="9">
        <v>1.7736355326519994E-2</v>
      </c>
      <c r="H309" s="9">
        <v>2.1173919531190466E-2</v>
      </c>
      <c r="I309" s="9">
        <v>2.2630694027457057E-2</v>
      </c>
      <c r="J309" s="9">
        <v>2.6265206833349063E-2</v>
      </c>
      <c r="K309" s="9">
        <v>3.300935346986951E-2</v>
      </c>
      <c r="L309" s="9">
        <v>4.0506642120865542E-2</v>
      </c>
      <c r="M309" s="9">
        <v>6.2215835029555258E-2</v>
      </c>
      <c r="N309" s="9">
        <v>8.4182725017693222E-2</v>
      </c>
      <c r="O309" s="9">
        <v>0.14488667448071485</v>
      </c>
      <c r="P309" s="9">
        <v>0.5514890104858815</v>
      </c>
    </row>
    <row r="310" spans="1:16" x14ac:dyDescent="0.3">
      <c r="A310" t="s">
        <v>65</v>
      </c>
      <c r="B310" s="6" t="s">
        <v>20</v>
      </c>
      <c r="C310" s="6" t="s">
        <v>44</v>
      </c>
      <c r="D310" s="10">
        <v>8.6286833235407534E-2</v>
      </c>
      <c r="E310" s="10">
        <v>1.4310396013971641E-2</v>
      </c>
      <c r="F310" s="10">
        <v>1.5858065582539261E-2</v>
      </c>
      <c r="G310" s="10">
        <v>1.7321306534562216E-2</v>
      </c>
      <c r="H310" s="10">
        <v>2.0831640105602171E-2</v>
      </c>
      <c r="I310" s="10">
        <v>2.2321135163172637E-2</v>
      </c>
      <c r="J310" s="10">
        <v>2.5914911727526375E-2</v>
      </c>
      <c r="K310" s="10">
        <v>3.2902668886572221E-2</v>
      </c>
      <c r="L310" s="10">
        <v>4.050778353281282E-2</v>
      </c>
      <c r="M310" s="10">
        <v>6.2709625230908381E-2</v>
      </c>
      <c r="N310" s="10">
        <v>8.5150483009401978E-2</v>
      </c>
      <c r="O310" s="10">
        <v>0.14706077978301096</v>
      </c>
      <c r="P310" s="10">
        <v>0.5614033842058207</v>
      </c>
    </row>
    <row r="311" spans="1:16" x14ac:dyDescent="0.3">
      <c r="A311" t="s">
        <v>65</v>
      </c>
      <c r="B311" s="4" t="s">
        <v>20</v>
      </c>
      <c r="C311" s="4" t="s">
        <v>45</v>
      </c>
      <c r="D311" s="9">
        <v>5.9871167470118808E-2</v>
      </c>
      <c r="E311" s="9">
        <v>2.885335791443127E-2</v>
      </c>
      <c r="F311" s="9">
        <v>2.6836753806023718E-2</v>
      </c>
      <c r="G311" s="9">
        <v>3.0589425328804196E-2</v>
      </c>
      <c r="H311" s="9">
        <v>3.0310509676694537E-2</v>
      </c>
      <c r="I311" s="9">
        <v>3.1644208810940599E-2</v>
      </c>
      <c r="J311" s="9">
        <v>3.5850946648291158E-2</v>
      </c>
      <c r="K311" s="9">
        <v>3.5956410060524496E-2</v>
      </c>
      <c r="L311" s="9">
        <v>4.0472184159783271E-2</v>
      </c>
      <c r="M311" s="9">
        <v>4.8681451143139022E-2</v>
      </c>
      <c r="N311" s="9">
        <v>5.8300870762738058E-2</v>
      </c>
      <c r="O311" s="9">
        <v>8.4200249100410948E-2</v>
      </c>
      <c r="P311" s="9">
        <v>0.26754618114446044</v>
      </c>
    </row>
    <row r="312" spans="1:16" x14ac:dyDescent="0.3">
      <c r="B312" s="6" t="s">
        <v>20</v>
      </c>
      <c r="C312" s="6" t="s">
        <v>46</v>
      </c>
      <c r="D312" s="10">
        <v>0.57979020702666662</v>
      </c>
      <c r="E312" s="10">
        <v>0.23471503527362034</v>
      </c>
      <c r="F312" s="10">
        <v>0.21988160502179893</v>
      </c>
      <c r="G312" s="10">
        <v>0.24672814882133484</v>
      </c>
      <c r="H312" s="10">
        <v>0.25865844170167918</v>
      </c>
      <c r="I312" s="10">
        <v>0.22567719214951659</v>
      </c>
      <c r="J312" s="10">
        <v>0.31548165971699271</v>
      </c>
      <c r="K312" s="10">
        <v>0.34366891854513404</v>
      </c>
      <c r="L312" s="10">
        <v>0.3711857786808716</v>
      </c>
      <c r="M312" s="10">
        <v>0.46432747758404525</v>
      </c>
      <c r="N312" s="10">
        <v>0.58605942961692159</v>
      </c>
      <c r="O312" s="10">
        <v>0.69495455299659414</v>
      </c>
      <c r="P312" s="10">
        <v>0.89990623217877763</v>
      </c>
    </row>
    <row r="313" spans="1:16" x14ac:dyDescent="0.3">
      <c r="B313" s="1" t="s">
        <v>155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3">
      <c r="A314" t="s">
        <v>155</v>
      </c>
      <c r="B314" s="4" t="s">
        <v>20</v>
      </c>
      <c r="C314" s="4" t="s">
        <v>38</v>
      </c>
      <c r="D314" s="5">
        <v>6399932.1399999997</v>
      </c>
      <c r="E314" s="5">
        <v>363965.26999999996</v>
      </c>
      <c r="F314" s="5">
        <v>417438.27000000008</v>
      </c>
      <c r="G314" s="5">
        <v>433534.85000000009</v>
      </c>
      <c r="H314" s="5">
        <v>449217.25</v>
      </c>
      <c r="I314" s="5">
        <v>454327.82</v>
      </c>
      <c r="J314" s="5">
        <v>516627.06</v>
      </c>
      <c r="K314" s="5">
        <v>524048.42000000004</v>
      </c>
      <c r="L314" s="5">
        <v>575080.15000000014</v>
      </c>
      <c r="M314" s="5">
        <v>672282.95000000007</v>
      </c>
      <c r="N314" s="5">
        <v>591703.56000000006</v>
      </c>
      <c r="O314" s="5">
        <v>661343.34000000008</v>
      </c>
      <c r="P314" s="5">
        <v>740363.20000000007</v>
      </c>
    </row>
    <row r="315" spans="1:16" x14ac:dyDescent="0.3">
      <c r="A315" t="s">
        <v>155</v>
      </c>
      <c r="B315" s="6" t="s">
        <v>20</v>
      </c>
      <c r="C315" s="6" t="s">
        <v>39</v>
      </c>
      <c r="D315" s="7">
        <v>5796401.6600000001</v>
      </c>
      <c r="E315" s="7">
        <v>327673.92999999993</v>
      </c>
      <c r="F315" s="7">
        <v>372057.2300000001</v>
      </c>
      <c r="G315" s="7">
        <v>388526.74000000011</v>
      </c>
      <c r="H315" s="7">
        <v>403787.97000000003</v>
      </c>
      <c r="I315" s="7">
        <v>409224.26</v>
      </c>
      <c r="J315" s="7">
        <v>464552.45</v>
      </c>
      <c r="K315" s="7">
        <v>474142.10000000003</v>
      </c>
      <c r="L315" s="7">
        <v>524039.73000000016</v>
      </c>
      <c r="M315" s="7">
        <v>614603.16</v>
      </c>
      <c r="N315" s="7">
        <v>535313.66</v>
      </c>
      <c r="O315" s="7">
        <v>602380.01000000013</v>
      </c>
      <c r="P315" s="7">
        <v>680100.42</v>
      </c>
    </row>
    <row r="316" spans="1:16" x14ac:dyDescent="0.3">
      <c r="A316" t="s">
        <v>155</v>
      </c>
      <c r="B316" s="4" t="s">
        <v>20</v>
      </c>
      <c r="C316" s="4" t="s">
        <v>40</v>
      </c>
      <c r="D316" s="5">
        <v>603530.47999999986</v>
      </c>
      <c r="E316" s="5">
        <v>36291.339999999997</v>
      </c>
      <c r="F316" s="5">
        <v>45381.039999999994</v>
      </c>
      <c r="G316" s="5">
        <v>45008.109999999993</v>
      </c>
      <c r="H316" s="5">
        <v>45429.279999999992</v>
      </c>
      <c r="I316" s="5">
        <v>45103.56</v>
      </c>
      <c r="J316" s="5">
        <v>52074.609999999986</v>
      </c>
      <c r="K316" s="5">
        <v>49906.32</v>
      </c>
      <c r="L316" s="5">
        <v>51040.42</v>
      </c>
      <c r="M316" s="5">
        <v>57679.789999999994</v>
      </c>
      <c r="N316" s="5">
        <v>56389.899999999994</v>
      </c>
      <c r="O316" s="5">
        <v>58963.329999999994</v>
      </c>
      <c r="P316" s="5">
        <v>60262.779999999992</v>
      </c>
    </row>
    <row r="317" spans="1:16" x14ac:dyDescent="0.3">
      <c r="B317" s="1" t="s">
        <v>82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3">
      <c r="A318" t="s">
        <v>82</v>
      </c>
      <c r="B318" s="4" t="s">
        <v>20</v>
      </c>
      <c r="C318" s="4" t="s">
        <v>43</v>
      </c>
      <c r="D318" s="9">
        <v>1.0929628105598523E-2</v>
      </c>
      <c r="E318" s="9">
        <v>7.8677020380637907E-3</v>
      </c>
      <c r="F318" s="9">
        <v>7.9645397363428631E-3</v>
      </c>
      <c r="G318" s="9">
        <v>8.2184362493794346E-3</v>
      </c>
      <c r="H318" s="9">
        <v>9.4151172569458992E-3</v>
      </c>
      <c r="I318" s="9">
        <v>9.2688668506417504E-3</v>
      </c>
      <c r="J318" s="9">
        <v>1.0336751600806998E-2</v>
      </c>
      <c r="K318" s="9">
        <v>1.0818748154700351E-2</v>
      </c>
      <c r="L318" s="9">
        <v>1.2091349889946774E-2</v>
      </c>
      <c r="M318" s="9">
        <v>1.3649497023297298E-2</v>
      </c>
      <c r="N318" s="9">
        <v>1.2854470506732265E-2</v>
      </c>
      <c r="O318" s="9">
        <v>1.3874026577368897E-2</v>
      </c>
      <c r="P318" s="9">
        <v>1.5273695642705908E-2</v>
      </c>
    </row>
    <row r="319" spans="1:16" x14ac:dyDescent="0.3">
      <c r="A319" t="s">
        <v>82</v>
      </c>
      <c r="B319" s="6" t="s">
        <v>20</v>
      </c>
      <c r="C319" s="6" t="s">
        <v>44</v>
      </c>
      <c r="D319" s="10">
        <v>1.0244855240257944E-2</v>
      </c>
      <c r="E319" s="10">
        <v>7.2959766944089765E-3</v>
      </c>
      <c r="F319" s="10">
        <v>7.3461776872126919E-3</v>
      </c>
      <c r="G319" s="10">
        <v>7.6030626454721608E-3</v>
      </c>
      <c r="H319" s="10">
        <v>8.7800115680555374E-3</v>
      </c>
      <c r="I319" s="10">
        <v>8.6354231616461979E-3</v>
      </c>
      <c r="J319" s="10">
        <v>9.634499471444671E-3</v>
      </c>
      <c r="K319" s="10">
        <v>1.0142800034034427E-2</v>
      </c>
      <c r="L319" s="10">
        <v>1.138317463520375E-2</v>
      </c>
      <c r="M319" s="10">
        <v>1.2933676561237511E-2</v>
      </c>
      <c r="N319" s="10">
        <v>1.2064267731049317E-2</v>
      </c>
      <c r="O319" s="10">
        <v>1.3089786866699491E-2</v>
      </c>
      <c r="P319" s="10">
        <v>1.452037346246818E-2</v>
      </c>
    </row>
    <row r="320" spans="1:16" x14ac:dyDescent="0.3">
      <c r="A320" t="s">
        <v>82</v>
      </c>
      <c r="B320" s="4" t="s">
        <v>20</v>
      </c>
      <c r="C320" s="4" t="s">
        <v>45</v>
      </c>
      <c r="D320" s="9">
        <v>3.0525270051568527E-2</v>
      </c>
      <c r="E320" s="9">
        <v>2.6900590924639083E-2</v>
      </c>
      <c r="F320" s="9">
        <v>2.5700970253388768E-2</v>
      </c>
      <c r="G320" s="9">
        <v>2.7275087327122326E-2</v>
      </c>
      <c r="H320" s="9">
        <v>2.6368226163494501E-2</v>
      </c>
      <c r="I320" s="9">
        <v>2.7713029541521165E-2</v>
      </c>
      <c r="J320" s="9">
        <v>2.9553709202160956E-2</v>
      </c>
      <c r="K320" s="9">
        <v>2.9491149568110428E-2</v>
      </c>
      <c r="L320" s="9">
        <v>3.3470375600559273E-2</v>
      </c>
      <c r="M320" s="9">
        <v>3.3269548009972547E-2</v>
      </c>
      <c r="N320" s="9">
        <v>3.3987763382955699E-2</v>
      </c>
      <c r="O320" s="9">
        <v>3.5764734737431955E-2</v>
      </c>
      <c r="P320" s="9">
        <v>3.6848475583890081E-2</v>
      </c>
    </row>
    <row r="321" spans="1:16" x14ac:dyDescent="0.3">
      <c r="B321" s="6" t="s">
        <v>20</v>
      </c>
      <c r="C321" s="6" t="s">
        <v>46</v>
      </c>
      <c r="D321" s="10">
        <v>0.17659489524059344</v>
      </c>
      <c r="E321" s="10">
        <v>0.16376834210032748</v>
      </c>
      <c r="F321" s="10">
        <v>0.13833303619642526</v>
      </c>
      <c r="G321" s="10">
        <v>0.15177203995898614</v>
      </c>
      <c r="H321" s="10">
        <v>0.15514321432660594</v>
      </c>
      <c r="I321" s="10">
        <v>0.11936977866869306</v>
      </c>
      <c r="J321" s="10">
        <v>0.18138120514609515</v>
      </c>
      <c r="K321" s="10">
        <v>0.17161580343815569</v>
      </c>
      <c r="L321" s="10">
        <v>0.17620471246615885</v>
      </c>
      <c r="M321" s="10">
        <v>0.19016944057314114</v>
      </c>
      <c r="N321" s="10">
        <v>0.21618963913898792</v>
      </c>
      <c r="O321" s="10">
        <v>0.21815538366715895</v>
      </c>
      <c r="P321" s="10">
        <v>0.24899893601475062</v>
      </c>
    </row>
    <row r="322" spans="1:16" x14ac:dyDescent="0.3">
      <c r="B322" s="1" t="s">
        <v>156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3">
      <c r="A323" t="s">
        <v>156</v>
      </c>
      <c r="B323" s="4" t="s">
        <v>20</v>
      </c>
      <c r="C323" s="4" t="s">
        <v>38</v>
      </c>
      <c r="D323" s="5">
        <v>3681658.26</v>
      </c>
      <c r="E323" s="5">
        <v>232553.66999999995</v>
      </c>
      <c r="F323" s="5">
        <v>272370.01999999996</v>
      </c>
      <c r="G323" s="5">
        <v>274462.81999999989</v>
      </c>
      <c r="H323" s="5">
        <v>278480.47999999992</v>
      </c>
      <c r="I323" s="5">
        <v>270535.88000000006</v>
      </c>
      <c r="J323" s="5">
        <v>300980.83</v>
      </c>
      <c r="K323" s="5">
        <v>314534.61999999994</v>
      </c>
      <c r="L323" s="5">
        <v>321544.16000000003</v>
      </c>
      <c r="M323" s="5">
        <v>359622.33000000007</v>
      </c>
      <c r="N323" s="5">
        <v>320866.57</v>
      </c>
      <c r="O323" s="5">
        <v>363145.30000000005</v>
      </c>
      <c r="P323" s="5">
        <v>372561.57999999984</v>
      </c>
    </row>
    <row r="324" spans="1:16" x14ac:dyDescent="0.3">
      <c r="A324" t="s">
        <v>156</v>
      </c>
      <c r="B324" s="6" t="s">
        <v>20</v>
      </c>
      <c r="C324" s="6" t="s">
        <v>39</v>
      </c>
      <c r="D324" s="7">
        <v>3267428.13</v>
      </c>
      <c r="E324" s="7">
        <v>205276.27999999997</v>
      </c>
      <c r="F324" s="7">
        <v>239939.38999999996</v>
      </c>
      <c r="G324" s="7">
        <v>241183.55999999988</v>
      </c>
      <c r="H324" s="7">
        <v>244228.56999999992</v>
      </c>
      <c r="I324" s="7">
        <v>238460.18000000005</v>
      </c>
      <c r="J324" s="7">
        <v>264080.32</v>
      </c>
      <c r="K324" s="7">
        <v>279287.96999999991</v>
      </c>
      <c r="L324" s="7">
        <v>287804.98000000004</v>
      </c>
      <c r="M324" s="7">
        <v>321042.28000000009</v>
      </c>
      <c r="N324" s="7">
        <v>284295.51</v>
      </c>
      <c r="O324" s="7">
        <v>326483.41000000003</v>
      </c>
      <c r="P324" s="7">
        <v>335345.67999999982</v>
      </c>
    </row>
    <row r="325" spans="1:16" x14ac:dyDescent="0.3">
      <c r="A325" t="s">
        <v>156</v>
      </c>
      <c r="B325" s="4" t="s">
        <v>20</v>
      </c>
      <c r="C325" s="4" t="s">
        <v>40</v>
      </c>
      <c r="D325" s="5">
        <v>414230.13000000006</v>
      </c>
      <c r="E325" s="5">
        <v>27277.39</v>
      </c>
      <c r="F325" s="5">
        <v>32430.63</v>
      </c>
      <c r="G325" s="5">
        <v>33279.26</v>
      </c>
      <c r="H325" s="5">
        <v>34251.910000000003</v>
      </c>
      <c r="I325" s="5">
        <v>32075.699999999997</v>
      </c>
      <c r="J325" s="5">
        <v>36900.51</v>
      </c>
      <c r="K325" s="5">
        <v>35246.65</v>
      </c>
      <c r="L325" s="5">
        <v>33739.18</v>
      </c>
      <c r="M325" s="5">
        <v>38580.050000000003</v>
      </c>
      <c r="N325" s="5">
        <v>36571.06</v>
      </c>
      <c r="O325" s="5">
        <v>36661.89</v>
      </c>
      <c r="P325" s="5">
        <v>37215.9</v>
      </c>
    </row>
    <row r="326" spans="1:16" x14ac:dyDescent="0.3">
      <c r="B326" s="1" t="s">
        <v>100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3">
      <c r="A327" t="s">
        <v>100</v>
      </c>
      <c r="B327" s="4" t="s">
        <v>20</v>
      </c>
      <c r="C327" s="4" t="s">
        <v>43</v>
      </c>
      <c r="D327" s="9">
        <v>6.2874347279727495E-3</v>
      </c>
      <c r="E327" s="9">
        <v>5.0270262968173151E-3</v>
      </c>
      <c r="F327" s="9">
        <v>5.196700933238583E-3</v>
      </c>
      <c r="G327" s="9">
        <v>5.2029385619054647E-3</v>
      </c>
      <c r="H327" s="9">
        <v>5.8366555891844682E-3</v>
      </c>
      <c r="I327" s="9">
        <v>5.5192769178017652E-3</v>
      </c>
      <c r="J327" s="9">
        <v>6.0220695298359309E-3</v>
      </c>
      <c r="K327" s="9">
        <v>6.4934282975500149E-3</v>
      </c>
      <c r="L327" s="9">
        <v>6.7606279639960219E-3</v>
      </c>
      <c r="M327" s="9">
        <v>7.3014850709009343E-3</v>
      </c>
      <c r="N327" s="9">
        <v>6.970669334254713E-3</v>
      </c>
      <c r="O327" s="9">
        <v>7.6182630699004258E-3</v>
      </c>
      <c r="P327" s="9">
        <v>7.6859468178397117E-3</v>
      </c>
    </row>
    <row r="328" spans="1:16" x14ac:dyDescent="0.3">
      <c r="A328" t="s">
        <v>100</v>
      </c>
      <c r="B328" s="6" t="s">
        <v>20</v>
      </c>
      <c r="C328" s="6" t="s">
        <v>44</v>
      </c>
      <c r="D328" s="10">
        <v>5.7750187380556225E-3</v>
      </c>
      <c r="E328" s="10">
        <v>4.570674739961679E-3</v>
      </c>
      <c r="F328" s="10">
        <v>4.7375437190171612E-3</v>
      </c>
      <c r="G328" s="10">
        <v>4.7197104522020599E-3</v>
      </c>
      <c r="H328" s="10">
        <v>5.3105338176609391E-3</v>
      </c>
      <c r="I328" s="10">
        <v>5.0319708843809064E-3</v>
      </c>
      <c r="J328" s="10">
        <v>5.476844871787759E-3</v>
      </c>
      <c r="K328" s="10">
        <v>5.9745001163604853E-3</v>
      </c>
      <c r="L328" s="10">
        <v>6.2516907796691711E-3</v>
      </c>
      <c r="M328" s="10">
        <v>6.7559968484416045E-3</v>
      </c>
      <c r="N328" s="10">
        <v>6.4071168058278359E-3</v>
      </c>
      <c r="O328" s="10">
        <v>7.0945220317209139E-3</v>
      </c>
      <c r="P328" s="10">
        <v>7.1597434282210017E-3</v>
      </c>
    </row>
    <row r="329" spans="1:16" x14ac:dyDescent="0.3">
      <c r="A329" t="s">
        <v>100</v>
      </c>
      <c r="B329" s="4" t="s">
        <v>20</v>
      </c>
      <c r="C329" s="4" t="s">
        <v>45</v>
      </c>
      <c r="D329" s="9">
        <v>2.0950866610326527E-2</v>
      </c>
      <c r="E329" s="9">
        <v>2.0219091107736471E-2</v>
      </c>
      <c r="F329" s="9">
        <v>1.8366671564350609E-2</v>
      </c>
      <c r="G329" s="9">
        <v>2.0167359231081001E-2</v>
      </c>
      <c r="H329" s="9">
        <v>1.9880616849125923E-2</v>
      </c>
      <c r="I329" s="9">
        <v>1.9708307319089013E-2</v>
      </c>
      <c r="J329" s="9">
        <v>2.0942008820640859E-2</v>
      </c>
      <c r="K329" s="9">
        <v>2.0828308457222239E-2</v>
      </c>
      <c r="L329" s="9">
        <v>2.2124877245423873E-2</v>
      </c>
      <c r="M329" s="9">
        <v>2.2252869258056272E-2</v>
      </c>
      <c r="N329" s="9">
        <v>2.2042396491993705E-2</v>
      </c>
      <c r="O329" s="9">
        <v>2.2237597008562936E-2</v>
      </c>
      <c r="P329" s="9">
        <v>2.2756155333067858E-2</v>
      </c>
    </row>
    <row r="330" spans="1:16" x14ac:dyDescent="0.3">
      <c r="B330" s="6" t="s">
        <v>20</v>
      </c>
      <c r="C330" s="6" t="s">
        <v>46</v>
      </c>
      <c r="D330" s="10">
        <v>0.12337657080961026</v>
      </c>
      <c r="E330" s="10">
        <v>0.12513148553034167</v>
      </c>
      <c r="F330" s="10">
        <v>0.10474987357290766</v>
      </c>
      <c r="G330" s="10">
        <v>0.11327620596905873</v>
      </c>
      <c r="H330" s="10">
        <v>0.11383820063156817</v>
      </c>
      <c r="I330" s="10">
        <v>8.0715388994414244E-2</v>
      </c>
      <c r="J330" s="10">
        <v>0.12908395317877483</v>
      </c>
      <c r="K330" s="10">
        <v>0.12434333487412497</v>
      </c>
      <c r="L330" s="10">
        <v>0.11959429545640946</v>
      </c>
      <c r="M330" s="10">
        <v>0.12561488966842313</v>
      </c>
      <c r="N330" s="10">
        <v>0.1495698872337646</v>
      </c>
      <c r="O330" s="10">
        <v>0.15321416840241522</v>
      </c>
      <c r="P330" s="10">
        <v>0.16684384196012478</v>
      </c>
    </row>
    <row r="331" spans="1:16" x14ac:dyDescent="0.3">
      <c r="B331" s="1" t="s">
        <v>157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3">
      <c r="A332" t="s">
        <v>157</v>
      </c>
      <c r="B332" s="4" t="s">
        <v>20</v>
      </c>
      <c r="C332" s="4" t="s">
        <v>38</v>
      </c>
      <c r="D332" s="5">
        <v>2431010.46</v>
      </c>
      <c r="E332" s="5">
        <v>150974.30000000002</v>
      </c>
      <c r="F332" s="5">
        <v>174222.62</v>
      </c>
      <c r="G332" s="5">
        <v>203614.96999999997</v>
      </c>
      <c r="H332" s="5">
        <v>177289.74999999994</v>
      </c>
      <c r="I332" s="5">
        <v>213265.29</v>
      </c>
      <c r="J332" s="5">
        <v>193421.11999999997</v>
      </c>
      <c r="K332" s="5">
        <v>195748.09000000003</v>
      </c>
      <c r="L332" s="5">
        <v>211568.24999999997</v>
      </c>
      <c r="M332" s="5">
        <v>257110.27999999994</v>
      </c>
      <c r="N332" s="5">
        <v>211300.62</v>
      </c>
      <c r="O332" s="5">
        <v>219495.21</v>
      </c>
      <c r="P332" s="5">
        <v>222999.96</v>
      </c>
    </row>
    <row r="333" spans="1:16" x14ac:dyDescent="0.3">
      <c r="A333" t="s">
        <v>157</v>
      </c>
      <c r="B333" s="6" t="s">
        <v>20</v>
      </c>
      <c r="C333" s="6" t="s">
        <v>39</v>
      </c>
      <c r="D333" s="7">
        <v>2103445.19</v>
      </c>
      <c r="E333" s="7">
        <v>129082.34000000003</v>
      </c>
      <c r="F333" s="7">
        <v>147482.5</v>
      </c>
      <c r="G333" s="7">
        <v>176222.74999999997</v>
      </c>
      <c r="H333" s="7">
        <v>148740.80999999994</v>
      </c>
      <c r="I333" s="7">
        <v>188230.54</v>
      </c>
      <c r="J333" s="7">
        <v>163928.34999999998</v>
      </c>
      <c r="K333" s="7">
        <v>168056.85000000003</v>
      </c>
      <c r="L333" s="7">
        <v>186293.27999999997</v>
      </c>
      <c r="M333" s="7">
        <v>227382.46999999994</v>
      </c>
      <c r="N333" s="7">
        <v>183129.46</v>
      </c>
      <c r="O333" s="7">
        <v>190972.03</v>
      </c>
      <c r="P333" s="7">
        <v>193923.81</v>
      </c>
    </row>
    <row r="334" spans="1:16" x14ac:dyDescent="0.3">
      <c r="A334" t="s">
        <v>157</v>
      </c>
      <c r="B334" s="4" t="s">
        <v>20</v>
      </c>
      <c r="C334" s="4" t="s">
        <v>40</v>
      </c>
      <c r="D334" s="5">
        <v>327565.27</v>
      </c>
      <c r="E334" s="5">
        <v>21891.96</v>
      </c>
      <c r="F334" s="5">
        <v>26740.12</v>
      </c>
      <c r="G334" s="5">
        <v>27392.219999999998</v>
      </c>
      <c r="H334" s="5">
        <v>28548.94</v>
      </c>
      <c r="I334" s="5">
        <v>25034.75</v>
      </c>
      <c r="J334" s="5">
        <v>29492.770000000004</v>
      </c>
      <c r="K334" s="5">
        <v>27691.239999999998</v>
      </c>
      <c r="L334" s="5">
        <v>25274.969999999998</v>
      </c>
      <c r="M334" s="5">
        <v>29727.809999999998</v>
      </c>
      <c r="N334" s="5">
        <v>28171.159999999996</v>
      </c>
      <c r="O334" s="5">
        <v>28523.18</v>
      </c>
      <c r="P334" s="5">
        <v>29076.15</v>
      </c>
    </row>
    <row r="335" spans="1:16" x14ac:dyDescent="0.3">
      <c r="B335" s="1" t="s">
        <v>119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3">
      <c r="A336" t="s">
        <v>119</v>
      </c>
      <c r="B336" s="4" t="s">
        <v>20</v>
      </c>
      <c r="C336" s="4" t="s">
        <v>43</v>
      </c>
      <c r="D336" s="9">
        <v>4.1516128089164389E-3</v>
      </c>
      <c r="E336" s="9">
        <v>3.2635553601178882E-3</v>
      </c>
      <c r="F336" s="9">
        <v>3.3240914398187846E-3</v>
      </c>
      <c r="G336" s="9">
        <v>3.8598895806514874E-3</v>
      </c>
      <c r="H336" s="9">
        <v>3.7158051804658514E-3</v>
      </c>
      <c r="I336" s="9">
        <v>4.3508838549078934E-3</v>
      </c>
      <c r="J336" s="9">
        <v>3.8699987410451982E-3</v>
      </c>
      <c r="K336" s="9">
        <v>4.041132854619843E-3</v>
      </c>
      <c r="L336" s="9">
        <v>4.4483290483139266E-3</v>
      </c>
      <c r="M336" s="9">
        <v>5.2201621378604552E-3</v>
      </c>
      <c r="N336" s="9">
        <v>4.590402646629744E-3</v>
      </c>
      <c r="O336" s="9">
        <v>4.6046919851724325E-3</v>
      </c>
      <c r="P336" s="9">
        <v>4.600490026213609E-3</v>
      </c>
    </row>
    <row r="337" spans="1:16" x14ac:dyDescent="0.3">
      <c r="A337" t="s">
        <v>119</v>
      </c>
      <c r="B337" s="6" t="s">
        <v>20</v>
      </c>
      <c r="C337" s="6" t="s">
        <v>44</v>
      </c>
      <c r="D337" s="10">
        <v>3.717736061335485E-3</v>
      </c>
      <c r="E337" s="10">
        <v>2.8741430369507151E-3</v>
      </c>
      <c r="F337" s="10">
        <v>2.9120053674386213E-3</v>
      </c>
      <c r="G337" s="10">
        <v>3.4484952253411921E-3</v>
      </c>
      <c r="H337" s="10">
        <v>3.2342370983512712E-3</v>
      </c>
      <c r="I337" s="10">
        <v>3.9720283563960046E-3</v>
      </c>
      <c r="J337" s="10">
        <v>3.3997616446319393E-3</v>
      </c>
      <c r="K337" s="10">
        <v>3.5950552037031067E-3</v>
      </c>
      <c r="L337" s="10">
        <v>4.0466568052099959E-3</v>
      </c>
      <c r="M337" s="10">
        <v>4.7850247347821818E-3</v>
      </c>
      <c r="N337" s="10">
        <v>4.127155721904213E-3</v>
      </c>
      <c r="O337" s="10">
        <v>4.1498441659791139E-3</v>
      </c>
      <c r="P337" s="10">
        <v>4.1403387818297792E-3</v>
      </c>
    </row>
    <row r="338" spans="1:16" x14ac:dyDescent="0.3">
      <c r="A338" t="s">
        <v>119</v>
      </c>
      <c r="B338" s="4" t="s">
        <v>20</v>
      </c>
      <c r="C338" s="4" t="s">
        <v>45</v>
      </c>
      <c r="D338" s="9">
        <v>1.656754490057397E-2</v>
      </c>
      <c r="E338" s="9">
        <v>1.6227195261970539E-2</v>
      </c>
      <c r="F338" s="9">
        <v>1.5143924173885088E-2</v>
      </c>
      <c r="G338" s="9">
        <v>1.6599790406301149E-2</v>
      </c>
      <c r="H338" s="9">
        <v>1.6570478481015654E-2</v>
      </c>
      <c r="I338" s="9">
        <v>1.538212873472952E-2</v>
      </c>
      <c r="J338" s="9">
        <v>1.6737921765448017E-2</v>
      </c>
      <c r="K338" s="9">
        <v>1.6363588831363286E-2</v>
      </c>
      <c r="L338" s="9">
        <v>1.6574368690400031E-2</v>
      </c>
      <c r="M338" s="9">
        <v>1.7146920993060862E-2</v>
      </c>
      <c r="N338" s="9">
        <v>1.6979542795844401E-2</v>
      </c>
      <c r="O338" s="9">
        <v>1.7300989726462608E-2</v>
      </c>
      <c r="P338" s="9">
        <v>1.7778997307268694E-2</v>
      </c>
    </row>
    <row r="339" spans="1:16" x14ac:dyDescent="0.3">
      <c r="B339" s="6" t="s">
        <v>20</v>
      </c>
      <c r="C339" s="6" t="s">
        <v>46</v>
      </c>
      <c r="D339" s="10">
        <v>9.2931505977383685E-2</v>
      </c>
      <c r="E339" s="10">
        <v>9.2854646381635667E-2</v>
      </c>
      <c r="F339" s="10">
        <v>7.4843545748110321E-2</v>
      </c>
      <c r="G339" s="10">
        <v>9.4771229646402264E-2</v>
      </c>
      <c r="H339" s="10">
        <v>8.1783156155619124E-2</v>
      </c>
      <c r="I339" s="10">
        <v>6.9215228957606789E-2</v>
      </c>
      <c r="J339" s="10">
        <v>9.5249131149715838E-2</v>
      </c>
      <c r="K339" s="10">
        <v>8.8372620308657085E-2</v>
      </c>
      <c r="L339" s="10">
        <v>8.937941017972989E-2</v>
      </c>
      <c r="M339" s="10">
        <v>0.10270962853162456</v>
      </c>
      <c r="N339" s="10">
        <v>0.11581954011434979</v>
      </c>
      <c r="O339" s="10">
        <v>0.10936288665157486</v>
      </c>
      <c r="P339" s="10">
        <v>0.11986447614637635</v>
      </c>
    </row>
    <row r="340" spans="1:16" x14ac:dyDescent="0.3">
      <c r="B340" s="1" t="s">
        <v>158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3">
      <c r="A341" t="s">
        <v>158</v>
      </c>
      <c r="B341" s="4" t="s">
        <v>20</v>
      </c>
      <c r="C341" s="4" t="s">
        <v>38</v>
      </c>
      <c r="D341" s="5">
        <v>1755203.7</v>
      </c>
      <c r="E341" s="5">
        <v>103896.61</v>
      </c>
      <c r="F341" s="5">
        <v>116211.22999999998</v>
      </c>
      <c r="G341" s="5">
        <v>122177.93000000001</v>
      </c>
      <c r="H341" s="5">
        <v>127351</v>
      </c>
      <c r="I341" s="5">
        <v>182691.56</v>
      </c>
      <c r="J341" s="5">
        <v>154285.1</v>
      </c>
      <c r="K341" s="5">
        <v>143976.59999999998</v>
      </c>
      <c r="L341" s="5">
        <v>148755.35999999999</v>
      </c>
      <c r="M341" s="5">
        <v>170291.50000000003</v>
      </c>
      <c r="N341" s="5">
        <v>154260.59</v>
      </c>
      <c r="O341" s="5">
        <v>168038.29</v>
      </c>
      <c r="P341" s="5">
        <v>163267.93</v>
      </c>
    </row>
    <row r="342" spans="1:16" x14ac:dyDescent="0.3">
      <c r="A342" t="s">
        <v>158</v>
      </c>
      <c r="B342" s="6" t="s">
        <v>20</v>
      </c>
      <c r="C342" s="6" t="s">
        <v>39</v>
      </c>
      <c r="D342" s="7">
        <v>1445704.3</v>
      </c>
      <c r="E342" s="7">
        <v>82132.27</v>
      </c>
      <c r="F342" s="7">
        <v>92514.64999999998</v>
      </c>
      <c r="G342" s="7">
        <v>97923.74</v>
      </c>
      <c r="H342" s="7">
        <v>102497.24</v>
      </c>
      <c r="I342" s="7">
        <v>159960.01</v>
      </c>
      <c r="J342" s="7">
        <v>126099.90000000001</v>
      </c>
      <c r="K342" s="7">
        <v>118231.35999999997</v>
      </c>
      <c r="L342" s="7">
        <v>124774.19999999998</v>
      </c>
      <c r="M342" s="7">
        <v>140755.83000000002</v>
      </c>
      <c r="N342" s="7">
        <v>126793.64</v>
      </c>
      <c r="O342" s="7">
        <v>139641.86000000002</v>
      </c>
      <c r="P342" s="7">
        <v>134379.6</v>
      </c>
    </row>
    <row r="343" spans="1:16" x14ac:dyDescent="0.3">
      <c r="A343" t="s">
        <v>158</v>
      </c>
      <c r="B343" s="4" t="s">
        <v>20</v>
      </c>
      <c r="C343" s="4" t="s">
        <v>40</v>
      </c>
      <c r="D343" s="5">
        <v>309499.40000000002</v>
      </c>
      <c r="E343" s="5">
        <v>21764.34</v>
      </c>
      <c r="F343" s="5">
        <v>23696.58</v>
      </c>
      <c r="G343" s="5">
        <v>24254.190000000002</v>
      </c>
      <c r="H343" s="5">
        <v>24853.759999999998</v>
      </c>
      <c r="I343" s="5">
        <v>22731.55</v>
      </c>
      <c r="J343" s="5">
        <v>28185.200000000001</v>
      </c>
      <c r="K343" s="5">
        <v>25745.24</v>
      </c>
      <c r="L343" s="5">
        <v>23981.16</v>
      </c>
      <c r="M343" s="5">
        <v>29535.670000000002</v>
      </c>
      <c r="N343" s="5">
        <v>27466.95</v>
      </c>
      <c r="O343" s="5">
        <v>28396.43</v>
      </c>
      <c r="P343" s="5">
        <v>28888.329999999998</v>
      </c>
    </row>
    <row r="344" spans="1:16" x14ac:dyDescent="0.3">
      <c r="B344" s="1" t="s">
        <v>139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3">
      <c r="A345" t="s">
        <v>139</v>
      </c>
      <c r="B345" s="4" t="s">
        <v>20</v>
      </c>
      <c r="C345" s="4" t="s">
        <v>43</v>
      </c>
      <c r="D345" s="9">
        <v>2.997488609398055E-3</v>
      </c>
      <c r="E345" s="9">
        <v>2.2458944235116689E-3</v>
      </c>
      <c r="F345" s="9">
        <v>2.2172594744230795E-3</v>
      </c>
      <c r="G345" s="9">
        <v>2.3161033738951851E-3</v>
      </c>
      <c r="H345" s="9">
        <v>2.6691419303005778E-3</v>
      </c>
      <c r="I345" s="9">
        <v>3.7271407777230729E-3</v>
      </c>
      <c r="J345" s="9">
        <v>3.086959390794721E-3</v>
      </c>
      <c r="K345" s="9">
        <v>2.9723333114333788E-3</v>
      </c>
      <c r="L345" s="9">
        <v>3.1276563897484413E-3</v>
      </c>
      <c r="M345" s="9">
        <v>3.4574628470688301E-3</v>
      </c>
      <c r="N345" s="9">
        <v>3.3512358866086898E-3</v>
      </c>
      <c r="O345" s="9">
        <v>3.5252002408848963E-3</v>
      </c>
      <c r="P345" s="9">
        <v>3.3682180192567824E-3</v>
      </c>
    </row>
    <row r="346" spans="1:16" x14ac:dyDescent="0.3">
      <c r="A346" t="s">
        <v>139</v>
      </c>
      <c r="B346" s="6" t="s">
        <v>20</v>
      </c>
      <c r="C346" s="6" t="s">
        <v>44</v>
      </c>
      <c r="D346" s="10">
        <v>2.5552113436042396E-3</v>
      </c>
      <c r="E346" s="10">
        <v>1.8287543588802004E-3</v>
      </c>
      <c r="F346" s="10">
        <v>1.8266788084464623E-3</v>
      </c>
      <c r="G346" s="10">
        <v>1.9162653507424686E-3</v>
      </c>
      <c r="H346" s="10">
        <v>2.2287116500617015E-3</v>
      </c>
      <c r="I346" s="10">
        <v>3.3754655095256515E-3</v>
      </c>
      <c r="J346" s="10">
        <v>2.615225514146413E-3</v>
      </c>
      <c r="K346" s="10">
        <v>2.5291933414728122E-3</v>
      </c>
      <c r="L346" s="10">
        <v>2.7103412723455894E-3</v>
      </c>
      <c r="M346" s="10">
        <v>2.9620582805472916E-3</v>
      </c>
      <c r="N346" s="10">
        <v>2.8575254731110049E-3</v>
      </c>
      <c r="O346" s="10">
        <v>3.0344336709803646E-3</v>
      </c>
      <c r="P346" s="10">
        <v>2.869049805522968E-3</v>
      </c>
    </row>
    <row r="347" spans="1:16" x14ac:dyDescent="0.3">
      <c r="A347" t="s">
        <v>139</v>
      </c>
      <c r="B347" s="4" t="s">
        <v>20</v>
      </c>
      <c r="C347" s="4" t="s">
        <v>45</v>
      </c>
      <c r="D347" s="9">
        <v>1.5653812158415645E-2</v>
      </c>
      <c r="E347" s="9">
        <v>1.613259821998194E-2</v>
      </c>
      <c r="F347" s="9">
        <v>1.3420254310766067E-2</v>
      </c>
      <c r="G347" s="9">
        <v>1.4698132187701666E-2</v>
      </c>
      <c r="H347" s="9">
        <v>1.4425708809235216E-2</v>
      </c>
      <c r="I347" s="9">
        <v>1.3966971047841134E-2</v>
      </c>
      <c r="J347" s="9">
        <v>1.5995841439902233E-2</v>
      </c>
      <c r="K347" s="9">
        <v>1.5213638743688161E-2</v>
      </c>
      <c r="L347" s="9">
        <v>1.5725937061981624E-2</v>
      </c>
      <c r="M347" s="9">
        <v>1.7036095156929422E-2</v>
      </c>
      <c r="N347" s="9">
        <v>1.6555095814170182E-2</v>
      </c>
      <c r="O347" s="9">
        <v>1.7224108381260945E-2</v>
      </c>
      <c r="P347" s="9">
        <v>1.7664152278808899E-2</v>
      </c>
    </row>
    <row r="348" spans="1:16" x14ac:dyDescent="0.3">
      <c r="B348" s="6" t="s">
        <v>20</v>
      </c>
      <c r="C348" s="6" t="s">
        <v>46</v>
      </c>
      <c r="D348" s="10">
        <v>7.3971357837055246E-2</v>
      </c>
      <c r="E348" s="10">
        <v>7.0440935114873066E-2</v>
      </c>
      <c r="F348" s="10">
        <v>5.3961340352260738E-2</v>
      </c>
      <c r="G348" s="10">
        <v>6.2820476367033487E-2</v>
      </c>
      <c r="H348" s="10">
        <v>6.3978984633503586E-2</v>
      </c>
      <c r="I348" s="10">
        <v>6.3701652335410905E-2</v>
      </c>
      <c r="J348" s="10">
        <v>8.3975404902459458E-2</v>
      </c>
      <c r="K348" s="10">
        <v>7.1300857417762431E-2</v>
      </c>
      <c r="L348" s="10">
        <v>6.9011608215708425E-2</v>
      </c>
      <c r="M348" s="10">
        <v>7.5814396221653049E-2</v>
      </c>
      <c r="N348" s="10">
        <v>9.5630216711897129E-2</v>
      </c>
      <c r="O348" s="10">
        <v>9.4005309314350874E-2</v>
      </c>
      <c r="P348" s="10">
        <v>9.9709615803481283E-2</v>
      </c>
    </row>
    <row r="349" spans="1:16" x14ac:dyDescent="0.3">
      <c r="B349" s="1" t="s">
        <v>159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3">
      <c r="A350" t="s">
        <v>159</v>
      </c>
      <c r="B350" s="4" t="s">
        <v>20</v>
      </c>
      <c r="C350" s="4" t="s">
        <v>38</v>
      </c>
      <c r="D350" s="5">
        <v>1076732.3400000001</v>
      </c>
      <c r="E350" s="5">
        <v>66360.62999999999</v>
      </c>
      <c r="F350" s="5">
        <v>74664.900000000009</v>
      </c>
      <c r="G350" s="5">
        <v>78537.540000000008</v>
      </c>
      <c r="H350" s="5">
        <v>82831.08</v>
      </c>
      <c r="I350" s="5">
        <v>117819.91</v>
      </c>
      <c r="J350" s="5">
        <v>84161.470000000016</v>
      </c>
      <c r="K350" s="5">
        <v>86638.24</v>
      </c>
      <c r="L350" s="5">
        <v>89695.489999999991</v>
      </c>
      <c r="M350" s="5">
        <v>118355.53</v>
      </c>
      <c r="N350" s="5">
        <v>89833.7</v>
      </c>
      <c r="O350" s="5">
        <v>94679.92</v>
      </c>
      <c r="P350" s="5">
        <v>93153.93</v>
      </c>
    </row>
    <row r="351" spans="1:16" x14ac:dyDescent="0.3">
      <c r="A351" t="s">
        <v>159</v>
      </c>
      <c r="B351" s="6" t="s">
        <v>20</v>
      </c>
      <c r="C351" s="6" t="s">
        <v>39</v>
      </c>
      <c r="D351" s="7">
        <v>944512.9</v>
      </c>
      <c r="E351" s="7">
        <v>57161.099999999991</v>
      </c>
      <c r="F351" s="7">
        <v>63628.750000000007</v>
      </c>
      <c r="G351" s="7">
        <v>67338.280000000013</v>
      </c>
      <c r="H351" s="7">
        <v>71560.56</v>
      </c>
      <c r="I351" s="7">
        <v>107544.75</v>
      </c>
      <c r="J351" s="7">
        <v>72167.630000000019</v>
      </c>
      <c r="K351" s="7">
        <v>75504.430000000008</v>
      </c>
      <c r="L351" s="7">
        <v>79386.399999999994</v>
      </c>
      <c r="M351" s="7">
        <v>106082.59</v>
      </c>
      <c r="N351" s="7">
        <v>78685.63</v>
      </c>
      <c r="O351" s="7">
        <v>83517.66</v>
      </c>
      <c r="P351" s="7">
        <v>81935.12</v>
      </c>
    </row>
    <row r="352" spans="1:16" x14ac:dyDescent="0.3">
      <c r="A352" t="s">
        <v>159</v>
      </c>
      <c r="B352" s="4" t="s">
        <v>20</v>
      </c>
      <c r="C352" s="4" t="s">
        <v>40</v>
      </c>
      <c r="D352" s="5">
        <v>132219.44</v>
      </c>
      <c r="E352" s="5">
        <v>9199.5299999999988</v>
      </c>
      <c r="F352" s="5">
        <v>11036.150000000001</v>
      </c>
      <c r="G352" s="5">
        <v>11199.26</v>
      </c>
      <c r="H352" s="5">
        <v>11270.52</v>
      </c>
      <c r="I352" s="5">
        <v>10275.159999999998</v>
      </c>
      <c r="J352" s="5">
        <v>11993.840000000002</v>
      </c>
      <c r="K352" s="5">
        <v>11133.810000000001</v>
      </c>
      <c r="L352" s="5">
        <v>10309.090000000002</v>
      </c>
      <c r="M352" s="5">
        <v>12272.940000000002</v>
      </c>
      <c r="N352" s="5">
        <v>11148.07</v>
      </c>
      <c r="O352" s="5">
        <v>11162.260000000002</v>
      </c>
      <c r="P352" s="5">
        <v>11218.810000000001</v>
      </c>
    </row>
    <row r="353" spans="1:16" x14ac:dyDescent="0.3">
      <c r="B353" s="1" t="s">
        <v>160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3">
      <c r="A354" t="s">
        <v>160</v>
      </c>
      <c r="B354" s="4" t="s">
        <v>20</v>
      </c>
      <c r="C354" s="4" t="s">
        <v>43</v>
      </c>
      <c r="D354" s="9">
        <v>1.8388138792782367E-3</v>
      </c>
      <c r="E354" s="9">
        <v>1.4344930874811135E-3</v>
      </c>
      <c r="F354" s="9">
        <v>1.4245736572261721E-3</v>
      </c>
      <c r="G354" s="9">
        <v>1.4888209463970133E-3</v>
      </c>
      <c r="H354" s="9">
        <v>1.7360516113739317E-3</v>
      </c>
      <c r="I354" s="9">
        <v>2.4036763985630341E-3</v>
      </c>
      <c r="J354" s="9">
        <v>1.6839152981045365E-3</v>
      </c>
      <c r="K354" s="9">
        <v>1.7886081960260202E-3</v>
      </c>
      <c r="L354" s="9">
        <v>1.885892867525025E-3</v>
      </c>
      <c r="M354" s="9">
        <v>2.402996319370845E-3</v>
      </c>
      <c r="N354" s="9">
        <v>1.9515932051526515E-3</v>
      </c>
      <c r="O354" s="9">
        <v>1.9862477581208586E-3</v>
      </c>
      <c r="P354" s="9">
        <v>1.9217659315616052E-3</v>
      </c>
    </row>
    <row r="355" spans="1:16" x14ac:dyDescent="0.3">
      <c r="A355" t="s">
        <v>160</v>
      </c>
      <c r="B355" s="6" t="s">
        <v>20</v>
      </c>
      <c r="C355" s="6" t="s">
        <v>44</v>
      </c>
      <c r="D355" s="10">
        <v>1.6693801604246018E-3</v>
      </c>
      <c r="E355" s="10">
        <v>1.2727471283015435E-3</v>
      </c>
      <c r="F355" s="10">
        <v>1.2563338804496139E-3</v>
      </c>
      <c r="G355" s="10">
        <v>1.317739832471621E-3</v>
      </c>
      <c r="H355" s="10">
        <v>1.5560209597540321E-3</v>
      </c>
      <c r="I355" s="10">
        <v>2.2694021734279636E-3</v>
      </c>
      <c r="J355" s="10">
        <v>1.4967071922458157E-3</v>
      </c>
      <c r="K355" s="10">
        <v>1.6151831595923459E-3</v>
      </c>
      <c r="L355" s="10">
        <v>1.7244288994274128E-3</v>
      </c>
      <c r="M355" s="10">
        <v>2.2323964423456083E-3</v>
      </c>
      <c r="N355" s="10">
        <v>1.7733238993122014E-3</v>
      </c>
      <c r="O355" s="10">
        <v>1.8148483529615686E-3</v>
      </c>
      <c r="P355" s="10">
        <v>1.7493424604739188E-3</v>
      </c>
    </row>
    <row r="356" spans="1:16" x14ac:dyDescent="0.3">
      <c r="A356" t="s">
        <v>160</v>
      </c>
      <c r="B356" s="4" t="s">
        <v>20</v>
      </c>
      <c r="C356" s="4" t="s">
        <v>45</v>
      </c>
      <c r="D356" s="9">
        <v>6.6873741191450058E-3</v>
      </c>
      <c r="E356" s="9">
        <v>6.8190591261977369E-3</v>
      </c>
      <c r="F356" s="9">
        <v>6.2501820774036147E-3</v>
      </c>
      <c r="G356" s="9">
        <v>6.7867945243456802E-3</v>
      </c>
      <c r="H356" s="9">
        <v>6.5416757725455504E-3</v>
      </c>
      <c r="I356" s="9">
        <v>6.3133777605106243E-3</v>
      </c>
      <c r="J356" s="9">
        <v>6.8068192844314406E-3</v>
      </c>
      <c r="K356" s="9">
        <v>6.5793041036270273E-3</v>
      </c>
      <c r="L356" s="9">
        <v>6.7603110319227324E-3</v>
      </c>
      <c r="M356" s="9">
        <v>7.0789988409027255E-3</v>
      </c>
      <c r="N356" s="9">
        <v>6.7192523011501519E-3</v>
      </c>
      <c r="O356" s="9">
        <v>6.7705685545617466E-3</v>
      </c>
      <c r="P356" s="9">
        <v>6.8598900741934235E-3</v>
      </c>
    </row>
    <row r="357" spans="1:16" x14ac:dyDescent="0.3">
      <c r="B357" s="6" t="s">
        <v>20</v>
      </c>
      <c r="C357" s="6" t="s">
        <v>46</v>
      </c>
      <c r="D357" s="10">
        <v>4.9002631503767512E-2</v>
      </c>
      <c r="E357" s="10">
        <v>4.840132439236991E-2</v>
      </c>
      <c r="F357" s="10">
        <v>3.6647321184233174E-2</v>
      </c>
      <c r="G357" s="10">
        <v>4.3088657712090875E-2</v>
      </c>
      <c r="H357" s="10">
        <v>4.4457261603967936E-2</v>
      </c>
      <c r="I357" s="10">
        <v>4.387697141055253E-2</v>
      </c>
      <c r="J357" s="10">
        <v>5.0007402641919621E-2</v>
      </c>
      <c r="K357" s="10">
        <v>4.6199514919768328E-2</v>
      </c>
      <c r="L357" s="10">
        <v>4.4696741751151396E-2</v>
      </c>
      <c r="M357" s="10">
        <v>5.7014860374722462E-2</v>
      </c>
      <c r="N357" s="10">
        <v>6.1579108329696437E-2</v>
      </c>
      <c r="O357" s="10">
        <v>5.8462362169577356E-2</v>
      </c>
      <c r="P357" s="10">
        <v>6.319092700414744E-2</v>
      </c>
    </row>
    <row r="358" spans="1:16" ht="15" thickBot="1" x14ac:dyDescent="0.35">
      <c r="B358" s="12"/>
      <c r="C358" s="12" t="s">
        <v>49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</row>
    <row r="359" spans="1:16" x14ac:dyDescent="0.3">
      <c r="A359" s="13"/>
      <c r="B359" s="1" t="s">
        <v>0</v>
      </c>
      <c r="C359" s="1" t="s">
        <v>23</v>
      </c>
      <c r="D359" s="1" t="s">
        <v>161</v>
      </c>
      <c r="E359" s="1" t="s">
        <v>162</v>
      </c>
      <c r="F359" s="1" t="s">
        <v>163</v>
      </c>
      <c r="G359" s="1" t="s">
        <v>164</v>
      </c>
      <c r="H359" s="1" t="s">
        <v>165</v>
      </c>
      <c r="I359" s="1" t="s">
        <v>166</v>
      </c>
      <c r="J359" s="1" t="s">
        <v>167</v>
      </c>
      <c r="K359" s="1" t="s">
        <v>168</v>
      </c>
      <c r="L359" s="1" t="s">
        <v>169</v>
      </c>
      <c r="M359" s="1" t="s">
        <v>170</v>
      </c>
      <c r="N359" s="1" t="s">
        <v>171</v>
      </c>
      <c r="O359" s="1" t="s">
        <v>172</v>
      </c>
      <c r="P359" s="1" t="s">
        <v>173</v>
      </c>
    </row>
    <row r="360" spans="1:16" x14ac:dyDescent="0.3">
      <c r="A360" s="1" t="s">
        <v>344</v>
      </c>
      <c r="B360" s="1" t="s">
        <v>37</v>
      </c>
      <c r="C360" s="2"/>
      <c r="D360" s="2"/>
      <c r="E360" s="3" t="s">
        <v>1</v>
      </c>
      <c r="F360" s="3" t="s">
        <v>3</v>
      </c>
      <c r="G360" s="3" t="s">
        <v>4</v>
      </c>
      <c r="H360" s="3" t="s">
        <v>5</v>
      </c>
      <c r="I360" s="3" t="s">
        <v>6</v>
      </c>
      <c r="J360" s="3" t="s">
        <v>7</v>
      </c>
      <c r="K360" s="3" t="s">
        <v>8</v>
      </c>
      <c r="L360" s="3" t="s">
        <v>9</v>
      </c>
      <c r="M360" s="3" t="s">
        <v>10</v>
      </c>
      <c r="N360" s="3" t="s">
        <v>11</v>
      </c>
      <c r="O360" s="3" t="s">
        <v>12</v>
      </c>
      <c r="P360" s="3" t="s">
        <v>13</v>
      </c>
    </row>
    <row r="361" spans="1:16" x14ac:dyDescent="0.3">
      <c r="A361" t="s">
        <v>37</v>
      </c>
      <c r="B361" s="4" t="s">
        <v>21</v>
      </c>
      <c r="C361" s="4" t="s">
        <v>38</v>
      </c>
      <c r="D361" s="5">
        <v>547048626.32999992</v>
      </c>
      <c r="E361" s="5">
        <v>45960615.169999994</v>
      </c>
      <c r="F361" s="5">
        <v>46663569.460000008</v>
      </c>
      <c r="G361" s="5">
        <v>46472756.199999996</v>
      </c>
      <c r="H361" s="5">
        <v>47969689.919999979</v>
      </c>
      <c r="I361" s="5">
        <v>43664595.830000013</v>
      </c>
      <c r="J361" s="5">
        <v>36790494.050000004</v>
      </c>
      <c r="K361" s="5">
        <v>51921584.610000007</v>
      </c>
      <c r="L361" s="5">
        <v>43315404.570000008</v>
      </c>
      <c r="M361" s="5">
        <v>45453667.339999996</v>
      </c>
      <c r="N361" s="5">
        <v>46110520.729999997</v>
      </c>
      <c r="O361" s="5">
        <v>44551668.210000001</v>
      </c>
      <c r="P361" s="5">
        <v>48174060.239999995</v>
      </c>
    </row>
    <row r="362" spans="1:16" x14ac:dyDescent="0.3">
      <c r="A362" t="s">
        <v>37</v>
      </c>
      <c r="B362" s="6" t="s">
        <v>21</v>
      </c>
      <c r="C362" s="6" t="s">
        <v>39</v>
      </c>
      <c r="D362" s="7">
        <v>530576839.51999992</v>
      </c>
      <c r="E362" s="7">
        <v>44704043.529999994</v>
      </c>
      <c r="F362" s="7">
        <v>45215248.38000001</v>
      </c>
      <c r="G362" s="7">
        <v>45249192.649999999</v>
      </c>
      <c r="H362" s="7">
        <v>46463220.159999982</v>
      </c>
      <c r="I362" s="7">
        <v>42250308.460000016</v>
      </c>
      <c r="J362" s="7">
        <v>35442959.620000005</v>
      </c>
      <c r="K362" s="7">
        <v>50450023.300000004</v>
      </c>
      <c r="L362" s="7">
        <v>42075371.70000001</v>
      </c>
      <c r="M362" s="7">
        <v>43977741.029999994</v>
      </c>
      <c r="N362" s="7">
        <v>44704807.129999995</v>
      </c>
      <c r="O362" s="7">
        <v>43186612.619999997</v>
      </c>
      <c r="P362" s="7">
        <v>46857310.939999998</v>
      </c>
    </row>
    <row r="363" spans="1:16" x14ac:dyDescent="0.3">
      <c r="A363" t="s">
        <v>37</v>
      </c>
      <c r="B363" s="4" t="s">
        <v>21</v>
      </c>
      <c r="C363" s="4" t="s">
        <v>40</v>
      </c>
      <c r="D363" s="5">
        <v>16471786.809999999</v>
      </c>
      <c r="E363" s="5">
        <v>1256571.6399999999</v>
      </c>
      <c r="F363" s="5">
        <v>1448321.0799999996</v>
      </c>
      <c r="G363" s="5">
        <v>1223563.55</v>
      </c>
      <c r="H363" s="5">
        <v>1506469.76</v>
      </c>
      <c r="I363" s="5">
        <v>1414287.3699999999</v>
      </c>
      <c r="J363" s="5">
        <v>1347534.43</v>
      </c>
      <c r="K363" s="5">
        <v>1471561.31</v>
      </c>
      <c r="L363" s="5">
        <v>1240032.8700000001</v>
      </c>
      <c r="M363" s="5">
        <v>1475926.3100000003</v>
      </c>
      <c r="N363" s="5">
        <v>1405713.6000000003</v>
      </c>
      <c r="O363" s="5">
        <v>1365055.5900000003</v>
      </c>
      <c r="P363" s="5">
        <v>1316749.3000000003</v>
      </c>
    </row>
    <row r="364" spans="1:16" x14ac:dyDescent="0.3">
      <c r="B364" s="1" t="s">
        <v>41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3">
      <c r="A365" t="s">
        <v>41</v>
      </c>
      <c r="B365" s="4" t="s">
        <v>21</v>
      </c>
      <c r="C365" s="4" t="s">
        <v>38</v>
      </c>
      <c r="D365" s="5">
        <v>529076216.88999999</v>
      </c>
      <c r="E365" s="5">
        <v>44395722.419999987</v>
      </c>
      <c r="F365" s="5">
        <v>45101061.270000003</v>
      </c>
      <c r="G365" s="5">
        <v>44616240.569999993</v>
      </c>
      <c r="H365" s="5">
        <v>46296919.180000007</v>
      </c>
      <c r="I365" s="5">
        <v>41787335.570000008</v>
      </c>
      <c r="J365" s="5">
        <v>35517446.000000015</v>
      </c>
      <c r="K365" s="5">
        <v>50390330.439999998</v>
      </c>
      <c r="L365" s="5">
        <v>41536123.050000019</v>
      </c>
      <c r="M365" s="5">
        <v>44100828.68999999</v>
      </c>
      <c r="N365" s="5">
        <v>44992696.119999997</v>
      </c>
      <c r="O365" s="5">
        <v>43553215.560000002</v>
      </c>
      <c r="P365" s="5">
        <v>46788298.019999996</v>
      </c>
    </row>
    <row r="366" spans="1:16" x14ac:dyDescent="0.3">
      <c r="A366" t="s">
        <v>41</v>
      </c>
      <c r="B366" s="6" t="s">
        <v>21</v>
      </c>
      <c r="C366" s="6" t="s">
        <v>39</v>
      </c>
      <c r="D366" s="7">
        <v>516372810.92000002</v>
      </c>
      <c r="E366" s="7">
        <v>43420670.499999985</v>
      </c>
      <c r="F366" s="7">
        <v>44009276.850000001</v>
      </c>
      <c r="G366" s="7">
        <v>43596992.399999991</v>
      </c>
      <c r="H366" s="7">
        <v>45145331.870000005</v>
      </c>
      <c r="I366" s="7">
        <v>40687613.250000007</v>
      </c>
      <c r="J366" s="7">
        <v>34481376.260000013</v>
      </c>
      <c r="K366" s="7">
        <v>49272120.589999996</v>
      </c>
      <c r="L366" s="7">
        <v>40623899.830000021</v>
      </c>
      <c r="M366" s="7">
        <v>42949113.75999999</v>
      </c>
      <c r="N366" s="7">
        <v>43884144.43</v>
      </c>
      <c r="O366" s="7">
        <v>42502304.469999999</v>
      </c>
      <c r="P366" s="7">
        <v>45799966.709999993</v>
      </c>
    </row>
    <row r="367" spans="1:16" x14ac:dyDescent="0.3">
      <c r="A367" t="s">
        <v>41</v>
      </c>
      <c r="B367" s="4" t="s">
        <v>21</v>
      </c>
      <c r="C367" s="4" t="s">
        <v>40</v>
      </c>
      <c r="D367" s="5">
        <v>12703405.969999999</v>
      </c>
      <c r="E367" s="5">
        <v>975051.91999999993</v>
      </c>
      <c r="F367" s="5">
        <v>1091784.42</v>
      </c>
      <c r="G367" s="5">
        <v>1019248.1699999999</v>
      </c>
      <c r="H367" s="5">
        <v>1151587.3099999998</v>
      </c>
      <c r="I367" s="5">
        <v>1099722.32</v>
      </c>
      <c r="J367" s="5">
        <v>1036069.7400000001</v>
      </c>
      <c r="K367" s="5">
        <v>1118209.8499999999</v>
      </c>
      <c r="L367" s="5">
        <v>912223.21999999986</v>
      </c>
      <c r="M367" s="5">
        <v>1151714.9300000002</v>
      </c>
      <c r="N367" s="5">
        <v>1108551.69</v>
      </c>
      <c r="O367" s="5">
        <v>1050911.0900000001</v>
      </c>
      <c r="P367" s="5">
        <v>988331.30999999994</v>
      </c>
    </row>
    <row r="368" spans="1:16" x14ac:dyDescent="0.3">
      <c r="B368" s="1" t="s">
        <v>42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3">
      <c r="A369" t="s">
        <v>42</v>
      </c>
      <c r="B369" s="4" t="s">
        <v>21</v>
      </c>
      <c r="C369" s="4" t="s">
        <v>43</v>
      </c>
      <c r="D369" s="9">
        <v>0.9671465961617125</v>
      </c>
      <c r="E369" s="9">
        <v>0.9659514402883479</v>
      </c>
      <c r="F369" s="9">
        <v>0.96651545931694349</v>
      </c>
      <c r="G369" s="9">
        <v>0.96005152735055543</v>
      </c>
      <c r="H369" s="9">
        <v>0.96512858968257487</v>
      </c>
      <c r="I369" s="9">
        <v>0.95700726814674364</v>
      </c>
      <c r="J369" s="9">
        <v>0.96539736464887216</v>
      </c>
      <c r="K369" s="9">
        <v>0.97050833133268644</v>
      </c>
      <c r="L369" s="9">
        <v>0.95892266186445119</v>
      </c>
      <c r="M369" s="9">
        <v>0.97023697472240078</v>
      </c>
      <c r="N369" s="9">
        <v>0.97575771012117996</v>
      </c>
      <c r="O369" s="9">
        <v>0.97758888297305357</v>
      </c>
      <c r="P369" s="9">
        <v>0.9712342656380587</v>
      </c>
    </row>
    <row r="370" spans="1:16" x14ac:dyDescent="0.3">
      <c r="A370" t="s">
        <v>42</v>
      </c>
      <c r="B370" s="6" t="s">
        <v>21</v>
      </c>
      <c r="C370" s="6" t="s">
        <v>44</v>
      </c>
      <c r="D370" s="10">
        <v>0.97322908287355714</v>
      </c>
      <c r="E370" s="10">
        <v>0.97129179088377626</v>
      </c>
      <c r="F370" s="10">
        <v>0.97332821176022899</v>
      </c>
      <c r="G370" s="10">
        <v>0.96348663582177729</v>
      </c>
      <c r="H370" s="10">
        <v>0.97163588133879408</v>
      </c>
      <c r="I370" s="10">
        <v>0.96301340115707146</v>
      </c>
      <c r="J370" s="10">
        <v>0.97286955236499539</v>
      </c>
      <c r="K370" s="10">
        <v>0.97665208788912472</v>
      </c>
      <c r="L370" s="10">
        <v>0.96550305294153849</v>
      </c>
      <c r="M370" s="10">
        <v>0.97661027497300712</v>
      </c>
      <c r="N370" s="10">
        <v>0.98164262967037219</v>
      </c>
      <c r="O370" s="10">
        <v>0.98415462319257951</v>
      </c>
      <c r="P370" s="10">
        <v>0.97743480774315206</v>
      </c>
    </row>
    <row r="371" spans="1:16" x14ac:dyDescent="0.3">
      <c r="A371" t="s">
        <v>42</v>
      </c>
      <c r="B371" s="4" t="s">
        <v>21</v>
      </c>
      <c r="C371" s="4" t="s">
        <v>45</v>
      </c>
      <c r="D371" s="9">
        <v>0.77122209730687985</v>
      </c>
      <c r="E371" s="9">
        <v>0.77596206134335488</v>
      </c>
      <c r="F371" s="9">
        <v>0.75382761120897324</v>
      </c>
      <c r="G371" s="9">
        <v>0.83301612736011943</v>
      </c>
      <c r="H371" s="9">
        <v>0.76442776388687672</v>
      </c>
      <c r="I371" s="9">
        <v>0.77758052806481626</v>
      </c>
      <c r="J371" s="9">
        <v>0.76886327869188487</v>
      </c>
      <c r="K371" s="9">
        <v>0.75987989246605014</v>
      </c>
      <c r="L371" s="9">
        <v>0.73564438658791342</v>
      </c>
      <c r="M371" s="9">
        <v>0.78033362654806249</v>
      </c>
      <c r="N371" s="9">
        <v>0.78860422919718476</v>
      </c>
      <c r="O371" s="9">
        <v>0.76986688139198778</v>
      </c>
      <c r="P371" s="9">
        <v>0.75058426839490233</v>
      </c>
    </row>
    <row r="372" spans="1:16" x14ac:dyDescent="0.3">
      <c r="B372" s="6" t="s">
        <v>21</v>
      </c>
      <c r="C372" s="6" t="s">
        <v>46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x14ac:dyDescent="0.3">
      <c r="B373" s="1" t="s">
        <v>174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3">
      <c r="A374" t="s">
        <v>174</v>
      </c>
      <c r="B374" s="4" t="s">
        <v>21</v>
      </c>
      <c r="C374" s="4" t="s">
        <v>38</v>
      </c>
      <c r="D374" s="5">
        <v>460133356.32600003</v>
      </c>
      <c r="E374" s="5">
        <v>42716855.760000005</v>
      </c>
      <c r="F374" s="5">
        <v>43353278.480000004</v>
      </c>
      <c r="G374" s="5">
        <v>42580123.240000002</v>
      </c>
      <c r="H374" s="5">
        <v>44144546.340000011</v>
      </c>
      <c r="I374" s="5">
        <v>39676249.120000005</v>
      </c>
      <c r="J374" s="5">
        <v>33541178.970000003</v>
      </c>
      <c r="K374" s="5">
        <v>47301341.389999993</v>
      </c>
      <c r="L374" s="5">
        <v>38629932.719999991</v>
      </c>
      <c r="M374" s="5">
        <v>40373647.910000004</v>
      </c>
      <c r="N374" s="5">
        <v>39893281.189999998</v>
      </c>
      <c r="O374" s="5">
        <v>35607941.346000008</v>
      </c>
      <c r="P374" s="5">
        <v>12314979.860000001</v>
      </c>
    </row>
    <row r="375" spans="1:16" x14ac:dyDescent="0.3">
      <c r="A375" t="s">
        <v>174</v>
      </c>
      <c r="B375" s="6" t="s">
        <v>21</v>
      </c>
      <c r="C375" s="6" t="s">
        <v>39</v>
      </c>
      <c r="D375" s="7">
        <v>450111362.73600012</v>
      </c>
      <c r="E375" s="7">
        <v>41880425.340000004</v>
      </c>
      <c r="F375" s="7">
        <v>42427552.330000006</v>
      </c>
      <c r="G375" s="7">
        <v>41714996.050000004</v>
      </c>
      <c r="H375" s="7">
        <v>43182941.31000001</v>
      </c>
      <c r="I375" s="7">
        <v>38752205.630000003</v>
      </c>
      <c r="J375" s="7">
        <v>32671535.880000003</v>
      </c>
      <c r="K375" s="7">
        <v>46376725.25999999</v>
      </c>
      <c r="L375" s="7">
        <v>37870543.919999994</v>
      </c>
      <c r="M375" s="7">
        <v>39419254.410000004</v>
      </c>
      <c r="N375" s="7">
        <v>38997587.809999995</v>
      </c>
      <c r="O375" s="7">
        <v>34817301.886000007</v>
      </c>
      <c r="P375" s="7">
        <v>12000292.910000002</v>
      </c>
    </row>
    <row r="376" spans="1:16" x14ac:dyDescent="0.3">
      <c r="A376" t="s">
        <v>174</v>
      </c>
      <c r="B376" s="4" t="s">
        <v>21</v>
      </c>
      <c r="C376" s="4" t="s">
        <v>40</v>
      </c>
      <c r="D376" s="5">
        <v>10021993.59</v>
      </c>
      <c r="E376" s="5">
        <v>836430.42</v>
      </c>
      <c r="F376" s="5">
        <v>925726.14999999979</v>
      </c>
      <c r="G376" s="5">
        <v>865127.19</v>
      </c>
      <c r="H376" s="5">
        <v>961605.03</v>
      </c>
      <c r="I376" s="5">
        <v>924043.48999999987</v>
      </c>
      <c r="J376" s="5">
        <v>869643.09000000008</v>
      </c>
      <c r="K376" s="5">
        <v>924616.13</v>
      </c>
      <c r="L376" s="5">
        <v>759388.79999999981</v>
      </c>
      <c r="M376" s="5">
        <v>954393.5</v>
      </c>
      <c r="N376" s="5">
        <v>895693.37999999989</v>
      </c>
      <c r="O376" s="5">
        <v>790639.46000000008</v>
      </c>
      <c r="P376" s="5">
        <v>314686.95000000007</v>
      </c>
    </row>
    <row r="377" spans="1:16" x14ac:dyDescent="0.3">
      <c r="B377" s="1" t="s">
        <v>48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3">
      <c r="A378" t="s">
        <v>48</v>
      </c>
      <c r="B378" s="4" t="s">
        <v>21</v>
      </c>
      <c r="C378" s="4" t="s">
        <v>43</v>
      </c>
      <c r="D378" s="9">
        <v>0.84111966318773024</v>
      </c>
      <c r="E378" s="9">
        <v>0.92942306368176508</v>
      </c>
      <c r="F378" s="9">
        <v>0.92906048512131967</v>
      </c>
      <c r="G378" s="9">
        <v>0.91623838828823345</v>
      </c>
      <c r="H378" s="9">
        <v>0.92025915559639349</v>
      </c>
      <c r="I378" s="9">
        <v>0.90865948409260688</v>
      </c>
      <c r="J378" s="9">
        <v>0.91168058043515177</v>
      </c>
      <c r="K378" s="9">
        <v>0.91101498048058105</v>
      </c>
      <c r="L378" s="9">
        <v>0.89182897178235876</v>
      </c>
      <c r="M378" s="9">
        <v>0.88823741345223672</v>
      </c>
      <c r="N378" s="9">
        <v>0.86516657280005527</v>
      </c>
      <c r="O378" s="9">
        <v>0.79925046079436157</v>
      </c>
      <c r="P378" s="9">
        <v>0.25563508242086264</v>
      </c>
    </row>
    <row r="379" spans="1:16" x14ac:dyDescent="0.3">
      <c r="A379" t="s">
        <v>48</v>
      </c>
      <c r="B379" s="6" t="s">
        <v>21</v>
      </c>
      <c r="C379" s="6" t="s">
        <v>44</v>
      </c>
      <c r="D379" s="10">
        <v>0.84834340515730955</v>
      </c>
      <c r="E379" s="10">
        <v>0.93683752146256938</v>
      </c>
      <c r="F379" s="10">
        <v>0.93834610778710037</v>
      </c>
      <c r="G379" s="10">
        <v>0.9218948141829445</v>
      </c>
      <c r="H379" s="10">
        <v>0.92940052715450938</v>
      </c>
      <c r="I379" s="10">
        <v>0.9172052712156693</v>
      </c>
      <c r="J379" s="10">
        <v>0.92180608589932422</v>
      </c>
      <c r="K379" s="10">
        <v>0.91926073025222932</v>
      </c>
      <c r="L379" s="10">
        <v>0.90006439372703118</v>
      </c>
      <c r="M379" s="10">
        <v>0.89634559408382619</v>
      </c>
      <c r="N379" s="10">
        <v>0.87233544474526847</v>
      </c>
      <c r="O379" s="10">
        <v>0.80620589978561763</v>
      </c>
      <c r="P379" s="10">
        <v>0.25610289342822462</v>
      </c>
    </row>
    <row r="380" spans="1:16" x14ac:dyDescent="0.3">
      <c r="A380" t="s">
        <v>48</v>
      </c>
      <c r="B380" s="4" t="s">
        <v>21</v>
      </c>
      <c r="C380" s="4" t="s">
        <v>45</v>
      </c>
      <c r="D380" s="9">
        <v>0.60843390614524351</v>
      </c>
      <c r="E380" s="9">
        <v>0.66564483342947334</v>
      </c>
      <c r="F380" s="9">
        <v>0.63917190931171153</v>
      </c>
      <c r="G380" s="9">
        <v>0.70705537934666318</v>
      </c>
      <c r="H380" s="9">
        <v>0.63831684878958339</v>
      </c>
      <c r="I380" s="9">
        <v>0.6533633189413266</v>
      </c>
      <c r="J380" s="9">
        <v>0.64535871636318798</v>
      </c>
      <c r="K380" s="9">
        <v>0.62832321271072289</v>
      </c>
      <c r="L380" s="9">
        <v>0.61239408919861915</v>
      </c>
      <c r="M380" s="9">
        <v>0.64664034615657728</v>
      </c>
      <c r="N380" s="9">
        <v>0.63718056081978558</v>
      </c>
      <c r="O380" s="9">
        <v>0.57919945956193619</v>
      </c>
      <c r="P380" s="9">
        <v>0.23898774808537965</v>
      </c>
    </row>
    <row r="381" spans="1:16" x14ac:dyDescent="0.3">
      <c r="B381" s="6" t="s">
        <v>21</v>
      </c>
      <c r="C381" s="6" t="s">
        <v>46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x14ac:dyDescent="0.3">
      <c r="B382" s="1" t="s">
        <v>175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3">
      <c r="A383" t="s">
        <v>175</v>
      </c>
      <c r="B383" s="4" t="s">
        <v>21</v>
      </c>
      <c r="C383" s="4" t="s">
        <v>38</v>
      </c>
      <c r="D383" s="5">
        <v>53272194.554999992</v>
      </c>
      <c r="E383" s="5">
        <v>628889.46000000008</v>
      </c>
      <c r="F383" s="5">
        <v>679247.75</v>
      </c>
      <c r="G383" s="5">
        <v>905197.05</v>
      </c>
      <c r="H383" s="5">
        <v>913088.88000000012</v>
      </c>
      <c r="I383" s="5">
        <v>928875.15</v>
      </c>
      <c r="J383" s="5">
        <v>938594.29</v>
      </c>
      <c r="K383" s="5">
        <v>1621998.73</v>
      </c>
      <c r="L383" s="5">
        <v>1607317.1</v>
      </c>
      <c r="M383" s="5">
        <v>2248675.8700000006</v>
      </c>
      <c r="N383" s="5">
        <v>3501278.89</v>
      </c>
      <c r="O383" s="5">
        <v>6522119.4650000017</v>
      </c>
      <c r="P383" s="5">
        <v>32776911.919999991</v>
      </c>
    </row>
    <row r="384" spans="1:16" x14ac:dyDescent="0.3">
      <c r="A384" t="s">
        <v>175</v>
      </c>
      <c r="B384" s="6" t="s">
        <v>21</v>
      </c>
      <c r="C384" s="6" t="s">
        <v>39</v>
      </c>
      <c r="D384" s="7">
        <v>52038277.414999992</v>
      </c>
      <c r="E384" s="7">
        <v>593165.17000000004</v>
      </c>
      <c r="F384" s="7">
        <v>634610.28</v>
      </c>
      <c r="G384" s="7">
        <v>863596.68</v>
      </c>
      <c r="H384" s="7">
        <v>858406.91000000015</v>
      </c>
      <c r="I384" s="7">
        <v>877507.20000000007</v>
      </c>
      <c r="J384" s="7">
        <v>888297.17</v>
      </c>
      <c r="K384" s="7">
        <v>1556503.01</v>
      </c>
      <c r="L384" s="7">
        <v>1556237.78</v>
      </c>
      <c r="M384" s="7">
        <v>2179351.2800000007</v>
      </c>
      <c r="N384" s="7">
        <v>3417248.24</v>
      </c>
      <c r="O384" s="7">
        <v>6384503.6450000014</v>
      </c>
      <c r="P384" s="7">
        <v>32228850.04999999</v>
      </c>
    </row>
    <row r="385" spans="1:16" x14ac:dyDescent="0.3">
      <c r="A385" t="s">
        <v>175</v>
      </c>
      <c r="B385" s="4" t="s">
        <v>21</v>
      </c>
      <c r="C385" s="4" t="s">
        <v>40</v>
      </c>
      <c r="D385" s="5">
        <v>1233917.1400000001</v>
      </c>
      <c r="E385" s="5">
        <v>35724.29</v>
      </c>
      <c r="F385" s="5">
        <v>44637.470000000008</v>
      </c>
      <c r="G385" s="5">
        <v>41600.37000000001</v>
      </c>
      <c r="H385" s="5">
        <v>54681.969999999994</v>
      </c>
      <c r="I385" s="5">
        <v>51367.950000000004</v>
      </c>
      <c r="J385" s="5">
        <v>50297.120000000003</v>
      </c>
      <c r="K385" s="5">
        <v>65495.72</v>
      </c>
      <c r="L385" s="5">
        <v>51079.32</v>
      </c>
      <c r="M385" s="5">
        <v>69324.590000000011</v>
      </c>
      <c r="N385" s="5">
        <v>84030.65</v>
      </c>
      <c r="O385" s="5">
        <v>137615.82</v>
      </c>
      <c r="P385" s="5">
        <v>548061.87</v>
      </c>
    </row>
    <row r="386" spans="1:16" x14ac:dyDescent="0.3">
      <c r="B386" s="1" t="s">
        <v>65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3">
      <c r="A387" t="s">
        <v>65</v>
      </c>
      <c r="B387" s="4" t="s">
        <v>21</v>
      </c>
      <c r="C387" s="4" t="s">
        <v>43</v>
      </c>
      <c r="D387" s="9">
        <v>9.7381095557059746E-2</v>
      </c>
      <c r="E387" s="9">
        <v>1.3683225467584622E-2</v>
      </c>
      <c r="F387" s="9">
        <v>1.4556275009828618E-2</v>
      </c>
      <c r="G387" s="9">
        <v>1.9478015164506212E-2</v>
      </c>
      <c r="H387" s="9">
        <v>1.9034704654601206E-2</v>
      </c>
      <c r="I387" s="9">
        <v>2.1272958843278952E-2</v>
      </c>
      <c r="J387" s="9">
        <v>2.551186968906714E-2</v>
      </c>
      <c r="K387" s="9">
        <v>3.1239391905762557E-2</v>
      </c>
      <c r="L387" s="9">
        <v>3.7107285871069026E-2</v>
      </c>
      <c r="M387" s="9">
        <v>4.9471824862438056E-2</v>
      </c>
      <c r="N387" s="9">
        <v>7.5932321617049769E-2</v>
      </c>
      <c r="O387" s="9">
        <v>0.14639450613290517</v>
      </c>
      <c r="P387" s="9">
        <v>0.68038508186164037</v>
      </c>
    </row>
    <row r="388" spans="1:16" x14ac:dyDescent="0.3">
      <c r="A388" t="s">
        <v>65</v>
      </c>
      <c r="B388" s="6" t="s">
        <v>21</v>
      </c>
      <c r="C388" s="6" t="s">
        <v>44</v>
      </c>
      <c r="D388" s="10">
        <v>9.8078682556286795E-2</v>
      </c>
      <c r="E388" s="10">
        <v>1.3268714039300241E-2</v>
      </c>
      <c r="F388" s="10">
        <v>1.4035315579084736E-2</v>
      </c>
      <c r="G388" s="10">
        <v>1.908535002336666E-2</v>
      </c>
      <c r="H388" s="10">
        <v>1.847497670294922E-2</v>
      </c>
      <c r="I388" s="10">
        <v>2.076924955070493E-2</v>
      </c>
      <c r="J388" s="10">
        <v>2.5062725560275882E-2</v>
      </c>
      <c r="K388" s="10">
        <v>3.0852374452719031E-2</v>
      </c>
      <c r="L388" s="10">
        <v>3.6986905097263816E-2</v>
      </c>
      <c r="M388" s="10">
        <v>4.9555780468881462E-2</v>
      </c>
      <c r="N388" s="10">
        <v>7.6440285942018793E-2</v>
      </c>
      <c r="O388" s="10">
        <v>0.14783524934398992</v>
      </c>
      <c r="P388" s="10">
        <v>0.68780835697696119</v>
      </c>
    </row>
    <row r="389" spans="1:16" x14ac:dyDescent="0.3">
      <c r="A389" t="s">
        <v>65</v>
      </c>
      <c r="B389" s="4" t="s">
        <v>21</v>
      </c>
      <c r="C389" s="4" t="s">
        <v>45</v>
      </c>
      <c r="D389" s="9">
        <v>7.4910946470657977E-2</v>
      </c>
      <c r="E389" s="9">
        <v>2.8429966794412138E-2</v>
      </c>
      <c r="F389" s="9">
        <v>3.0820147974370448E-2</v>
      </c>
      <c r="G389" s="9">
        <v>3.3999353772838366E-2</v>
      </c>
      <c r="H389" s="9">
        <v>3.6298086726944984E-2</v>
      </c>
      <c r="I389" s="9">
        <v>3.6320730206337068E-2</v>
      </c>
      <c r="J389" s="9">
        <v>3.7325294909162358E-2</v>
      </c>
      <c r="K389" s="9">
        <v>4.4507639304542462E-2</v>
      </c>
      <c r="L389" s="9">
        <v>4.119190808224301E-2</v>
      </c>
      <c r="M389" s="9">
        <v>4.6970224414523781E-2</v>
      </c>
      <c r="N389" s="9">
        <v>5.977793058273035E-2</v>
      </c>
      <c r="O389" s="9">
        <v>0.10081334489828357</v>
      </c>
      <c r="P389" s="9">
        <v>0.41622339954917759</v>
      </c>
    </row>
    <row r="390" spans="1:16" x14ac:dyDescent="0.3">
      <c r="B390" s="6" t="s">
        <v>21</v>
      </c>
      <c r="C390" s="6" t="s">
        <v>46</v>
      </c>
      <c r="D390" s="10">
        <v>0.61292100401400551</v>
      </c>
      <c r="E390" s="10">
        <v>0.19387672774412151</v>
      </c>
      <c r="F390" s="10">
        <v>0.20519276223868366</v>
      </c>
      <c r="G390" s="10">
        <v>0.23254107420392431</v>
      </c>
      <c r="H390" s="10">
        <v>0.23870708665006704</v>
      </c>
      <c r="I390" s="10">
        <v>0.2328972924222022</v>
      </c>
      <c r="J390" s="10">
        <v>0.28885911858076857</v>
      </c>
      <c r="K390" s="10">
        <v>0.35106349444521129</v>
      </c>
      <c r="L390" s="10">
        <v>0.34304273965491744</v>
      </c>
      <c r="M390" s="10">
        <v>0.44265103726187993</v>
      </c>
      <c r="N390" s="10">
        <v>0.56315650498484748</v>
      </c>
      <c r="O390" s="10">
        <v>0.72923956245272104</v>
      </c>
      <c r="P390" s="10">
        <v>0.9140477550640409</v>
      </c>
    </row>
    <row r="391" spans="1:16" x14ac:dyDescent="0.3">
      <c r="B391" s="1" t="s">
        <v>176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3">
      <c r="A392" t="s">
        <v>176</v>
      </c>
      <c r="B392" s="4" t="s">
        <v>21</v>
      </c>
      <c r="C392" s="4" t="s">
        <v>38</v>
      </c>
      <c r="D392" s="5">
        <v>6247394.0500000007</v>
      </c>
      <c r="E392" s="5">
        <v>395629.42</v>
      </c>
      <c r="F392" s="5">
        <v>391492.16999999993</v>
      </c>
      <c r="G392" s="5">
        <v>434569.26000000007</v>
      </c>
      <c r="H392" s="5">
        <v>482964.88</v>
      </c>
      <c r="I392" s="5">
        <v>476315.05999999994</v>
      </c>
      <c r="J392" s="5">
        <v>392948.54000000004</v>
      </c>
      <c r="K392" s="5">
        <v>593041.45000000007</v>
      </c>
      <c r="L392" s="5">
        <v>521647.68</v>
      </c>
      <c r="M392" s="5">
        <v>598891.39</v>
      </c>
      <c r="N392" s="5">
        <v>669426.43999999994</v>
      </c>
      <c r="O392" s="5">
        <v>605519.65999999992</v>
      </c>
      <c r="P392" s="5">
        <v>684948.10000000009</v>
      </c>
    </row>
    <row r="393" spans="1:16" x14ac:dyDescent="0.3">
      <c r="A393" t="s">
        <v>176</v>
      </c>
      <c r="B393" s="6" t="s">
        <v>21</v>
      </c>
      <c r="C393" s="6" t="s">
        <v>39</v>
      </c>
      <c r="D393" s="7">
        <v>5915402.8599999994</v>
      </c>
      <c r="E393" s="7">
        <v>374651.62</v>
      </c>
      <c r="F393" s="7">
        <v>366159.21999999991</v>
      </c>
      <c r="G393" s="7">
        <v>410384.69000000006</v>
      </c>
      <c r="H393" s="7">
        <v>453369.69</v>
      </c>
      <c r="I393" s="7">
        <v>447809.87999999995</v>
      </c>
      <c r="J393" s="7">
        <v>366016.87000000005</v>
      </c>
      <c r="K393" s="7">
        <v>563394.72000000009</v>
      </c>
      <c r="L393" s="7">
        <v>497408.08999999997</v>
      </c>
      <c r="M393" s="7">
        <v>568080.15</v>
      </c>
      <c r="N393" s="7">
        <v>638679.84</v>
      </c>
      <c r="O393" s="7">
        <v>575783.85999999987</v>
      </c>
      <c r="P393" s="7">
        <v>653664.2300000001</v>
      </c>
    </row>
    <row r="394" spans="1:16" x14ac:dyDescent="0.3">
      <c r="A394" t="s">
        <v>176</v>
      </c>
      <c r="B394" s="4" t="s">
        <v>21</v>
      </c>
      <c r="C394" s="4" t="s">
        <v>40</v>
      </c>
      <c r="D394" s="5">
        <v>331991.18999999994</v>
      </c>
      <c r="E394" s="5">
        <v>20977.8</v>
      </c>
      <c r="F394" s="5">
        <v>25332.95</v>
      </c>
      <c r="G394" s="5">
        <v>24184.569999999996</v>
      </c>
      <c r="H394" s="5">
        <v>29595.19</v>
      </c>
      <c r="I394" s="5">
        <v>28505.18</v>
      </c>
      <c r="J394" s="5">
        <v>26931.67</v>
      </c>
      <c r="K394" s="5">
        <v>29646.73</v>
      </c>
      <c r="L394" s="5">
        <v>24239.589999999997</v>
      </c>
      <c r="M394" s="5">
        <v>30811.239999999998</v>
      </c>
      <c r="N394" s="5">
        <v>30746.6</v>
      </c>
      <c r="O394" s="5">
        <v>29735.8</v>
      </c>
      <c r="P394" s="5">
        <v>31283.87</v>
      </c>
    </row>
    <row r="395" spans="1:16" x14ac:dyDescent="0.3">
      <c r="B395" s="1" t="s">
        <v>82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3">
      <c r="A396" t="s">
        <v>82</v>
      </c>
      <c r="B396" s="4" t="s">
        <v>21</v>
      </c>
      <c r="C396" s="4" t="s">
        <v>43</v>
      </c>
      <c r="D396" s="10">
        <v>1.1420180490922834E-2</v>
      </c>
      <c r="E396" s="10">
        <v>8.6080096738618134E-3</v>
      </c>
      <c r="F396" s="10">
        <v>8.3896747404972275E-3</v>
      </c>
      <c r="G396" s="10">
        <v>9.3510541558970445E-3</v>
      </c>
      <c r="H396" s="10">
        <v>1.0068125952147081E-2</v>
      </c>
      <c r="I396" s="10">
        <v>1.0908495794955805E-2</v>
      </c>
      <c r="J396" s="10">
        <v>1.0680708431530291E-2</v>
      </c>
      <c r="K396" s="10">
        <v>1.1421867311148692E-2</v>
      </c>
      <c r="L396" s="10">
        <v>1.2043006066282712E-2</v>
      </c>
      <c r="M396" s="10">
        <v>1.3175865118213805E-2</v>
      </c>
      <c r="N396" s="10">
        <v>1.4517867710057414E-2</v>
      </c>
      <c r="O396" s="10">
        <v>1.3591402619219674E-2</v>
      </c>
      <c r="P396" s="10">
        <v>1.4218193288828755E-2</v>
      </c>
    </row>
    <row r="397" spans="1:16" x14ac:dyDescent="0.3">
      <c r="A397" t="s">
        <v>82</v>
      </c>
      <c r="B397" s="6" t="s">
        <v>21</v>
      </c>
      <c r="C397" s="6" t="s">
        <v>44</v>
      </c>
      <c r="D397" s="10">
        <v>1.1149003159187125E-2</v>
      </c>
      <c r="E397" s="10">
        <v>8.3807098959309736E-3</v>
      </c>
      <c r="F397" s="10">
        <v>8.0981357643489706E-3</v>
      </c>
      <c r="G397" s="10">
        <v>9.0694367339170644E-3</v>
      </c>
      <c r="H397" s="10">
        <v>9.7576037226602807E-3</v>
      </c>
      <c r="I397" s="10">
        <v>1.0598973032917824E-2</v>
      </c>
      <c r="J397" s="10">
        <v>1.0326927376388214E-2</v>
      </c>
      <c r="K397" s="10">
        <v>1.1167382751238492E-2</v>
      </c>
      <c r="L397" s="10">
        <v>1.1821834719525481E-2</v>
      </c>
      <c r="M397" s="10">
        <v>1.2917447251610233E-2</v>
      </c>
      <c r="N397" s="10">
        <v>1.4286603186604555E-2</v>
      </c>
      <c r="O397" s="10">
        <v>1.3332461729896146E-2</v>
      </c>
      <c r="P397" s="10">
        <v>1.3950101209115611E-2</v>
      </c>
    </row>
    <row r="398" spans="1:16" x14ac:dyDescent="0.3">
      <c r="A398" t="s">
        <v>82</v>
      </c>
      <c r="B398" s="4" t="s">
        <v>21</v>
      </c>
      <c r="C398" s="4" t="s">
        <v>45</v>
      </c>
      <c r="D398" s="9">
        <v>2.0155141262418998E-2</v>
      </c>
      <c r="E398" s="9">
        <v>1.669447195227166E-2</v>
      </c>
      <c r="F398" s="9">
        <v>1.7491252699297872E-2</v>
      </c>
      <c r="G398" s="9">
        <v>1.9765683605073064E-2</v>
      </c>
      <c r="H398" s="9">
        <v>1.9645392682824246E-2</v>
      </c>
      <c r="I398" s="9">
        <v>2.0155154181996267E-2</v>
      </c>
      <c r="J398" s="9">
        <v>1.9985886371749327E-2</v>
      </c>
      <c r="K398" s="9">
        <v>2.0146445682239361E-2</v>
      </c>
      <c r="L398" s="9">
        <v>1.9547538284206929E-2</v>
      </c>
      <c r="M398" s="9">
        <v>2.0875866085753286E-2</v>
      </c>
      <c r="N398" s="9">
        <v>2.1872591970370062E-2</v>
      </c>
      <c r="O398" s="9">
        <v>2.1783581722118726E-2</v>
      </c>
      <c r="P398" s="9">
        <v>2.37584102000282E-2</v>
      </c>
    </row>
    <row r="399" spans="1:16" x14ac:dyDescent="0.3">
      <c r="B399" s="6" t="s">
        <v>21</v>
      </c>
      <c r="C399" s="6" t="s">
        <v>46</v>
      </c>
      <c r="D399" s="10">
        <v>0.18569628271560756</v>
      </c>
      <c r="E399" s="10">
        <v>0.15129984571508104</v>
      </c>
      <c r="F399" s="10">
        <v>0.14879731565642093</v>
      </c>
      <c r="G399" s="10">
        <v>0.1454656344410083</v>
      </c>
      <c r="H399" s="10">
        <v>0.16585020878900567</v>
      </c>
      <c r="I399" s="10">
        <v>0.15568540208950288</v>
      </c>
      <c r="J399" s="10">
        <v>0.17005453090678244</v>
      </c>
      <c r="K399" s="10">
        <v>0.19779622775192604</v>
      </c>
      <c r="L399" s="10">
        <v>0.16946765915521214</v>
      </c>
      <c r="M399" s="10">
        <v>0.21152197792626826</v>
      </c>
      <c r="N399" s="10">
        <v>0.24647869622116955</v>
      </c>
      <c r="O399" s="10">
        <v>0.25004864960771545</v>
      </c>
      <c r="P399" s="10">
        <v>0.22222928723370269</v>
      </c>
    </row>
    <row r="400" spans="1:16" x14ac:dyDescent="0.3">
      <c r="B400" s="1" t="s">
        <v>177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3">
      <c r="A401" t="s">
        <v>177</v>
      </c>
      <c r="B401" s="4" t="s">
        <v>21</v>
      </c>
      <c r="C401" s="4" t="s">
        <v>38</v>
      </c>
      <c r="D401" s="5">
        <v>3469891.21</v>
      </c>
      <c r="E401" s="5">
        <v>221357.46</v>
      </c>
      <c r="F401" s="5">
        <v>246261.15</v>
      </c>
      <c r="G401" s="5">
        <v>254399.35999999999</v>
      </c>
      <c r="H401" s="5">
        <v>290558.8000000001</v>
      </c>
      <c r="I401" s="5">
        <v>259546.15000000002</v>
      </c>
      <c r="J401" s="5">
        <v>233953.61</v>
      </c>
      <c r="K401" s="5">
        <v>323533.97999999992</v>
      </c>
      <c r="L401" s="5">
        <v>290796.95999999996</v>
      </c>
      <c r="M401" s="5">
        <v>327333.91000000003</v>
      </c>
      <c r="N401" s="5">
        <v>358986.97</v>
      </c>
      <c r="O401" s="5">
        <v>306160.82999999996</v>
      </c>
      <c r="P401" s="5">
        <v>357002.03</v>
      </c>
    </row>
    <row r="402" spans="1:16" x14ac:dyDescent="0.3">
      <c r="A402" t="s">
        <v>177</v>
      </c>
      <c r="B402" s="6" t="s">
        <v>21</v>
      </c>
      <c r="C402" s="6" t="s">
        <v>39</v>
      </c>
      <c r="D402" s="7">
        <v>3140734.31</v>
      </c>
      <c r="E402" s="7">
        <v>197130.31</v>
      </c>
      <c r="F402" s="7">
        <v>218096.15</v>
      </c>
      <c r="G402" s="7">
        <v>228496.62</v>
      </c>
      <c r="H402" s="7">
        <v>261540.24000000011</v>
      </c>
      <c r="I402" s="7">
        <v>231516.35000000003</v>
      </c>
      <c r="J402" s="7">
        <v>207164.44999999998</v>
      </c>
      <c r="K402" s="7">
        <v>294907.17999999993</v>
      </c>
      <c r="L402" s="7">
        <v>267275.36</v>
      </c>
      <c r="M402" s="7">
        <v>298051.08</v>
      </c>
      <c r="N402" s="7">
        <v>329729.50999999995</v>
      </c>
      <c r="O402" s="7">
        <v>278370.07999999996</v>
      </c>
      <c r="P402" s="7">
        <v>328456.98000000004</v>
      </c>
    </row>
    <row r="403" spans="1:16" x14ac:dyDescent="0.3">
      <c r="A403" t="s">
        <v>177</v>
      </c>
      <c r="B403" s="4" t="s">
        <v>21</v>
      </c>
      <c r="C403" s="4" t="s">
        <v>40</v>
      </c>
      <c r="D403" s="5">
        <v>329156.90000000002</v>
      </c>
      <c r="E403" s="5">
        <v>24227.149999999998</v>
      </c>
      <c r="F403" s="5">
        <v>28164.999999999996</v>
      </c>
      <c r="G403" s="5">
        <v>25902.739999999998</v>
      </c>
      <c r="H403" s="5">
        <v>29018.560000000001</v>
      </c>
      <c r="I403" s="5">
        <v>28029.800000000003</v>
      </c>
      <c r="J403" s="5">
        <v>26789.159999999996</v>
      </c>
      <c r="K403" s="5">
        <v>28626.800000000003</v>
      </c>
      <c r="L403" s="5">
        <v>23521.600000000002</v>
      </c>
      <c r="M403" s="5">
        <v>29282.829999999998</v>
      </c>
      <c r="N403" s="5">
        <v>29257.460000000003</v>
      </c>
      <c r="O403" s="5">
        <v>27790.75</v>
      </c>
      <c r="P403" s="5">
        <v>28545.050000000003</v>
      </c>
    </row>
    <row r="404" spans="1:16" x14ac:dyDescent="0.3">
      <c r="B404" s="1" t="s">
        <v>100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3">
      <c r="A405" t="s">
        <v>100</v>
      </c>
      <c r="B405" s="4" t="s">
        <v>21</v>
      </c>
      <c r="C405" s="4" t="s">
        <v>43</v>
      </c>
      <c r="D405" s="9">
        <v>6.3429301217307757E-3</v>
      </c>
      <c r="E405" s="9">
        <v>4.8162423235902918E-3</v>
      </c>
      <c r="F405" s="9">
        <v>5.2773748954437561E-3</v>
      </c>
      <c r="G405" s="9">
        <v>5.4741612248080957E-3</v>
      </c>
      <c r="H405" s="9">
        <v>6.0571331706452741E-3</v>
      </c>
      <c r="I405" s="9">
        <v>5.9440868526642208E-3</v>
      </c>
      <c r="J405" s="9">
        <v>6.3590776922442544E-3</v>
      </c>
      <c r="K405" s="9">
        <v>6.2312038900617034E-3</v>
      </c>
      <c r="L405" s="9">
        <v>6.7134767154271077E-3</v>
      </c>
      <c r="M405" s="9">
        <v>7.2014851420347473E-3</v>
      </c>
      <c r="N405" s="9">
        <v>7.7853592697867584E-3</v>
      </c>
      <c r="O405" s="9">
        <v>6.8720396407351489E-3</v>
      </c>
      <c r="P405" s="9">
        <v>7.4106693150097673E-3</v>
      </c>
    </row>
    <row r="406" spans="1:16" x14ac:dyDescent="0.3">
      <c r="A406" t="s">
        <v>100</v>
      </c>
      <c r="B406" s="6" t="s">
        <v>21</v>
      </c>
      <c r="C406" s="6" t="s">
        <v>44</v>
      </c>
      <c r="D406" s="10">
        <v>5.9194711794079563E-3</v>
      </c>
      <c r="E406" s="10">
        <v>4.4096751531594626E-3</v>
      </c>
      <c r="F406" s="10">
        <v>4.8235088341673279E-3</v>
      </c>
      <c r="G406" s="10">
        <v>5.0497391581637427E-3</v>
      </c>
      <c r="H406" s="10">
        <v>5.6289736074978105E-3</v>
      </c>
      <c r="I406" s="10">
        <v>5.479636917188082E-3</v>
      </c>
      <c r="J406" s="10">
        <v>5.8450099038315001E-3</v>
      </c>
      <c r="K406" s="10">
        <v>5.8455310961174501E-3</v>
      </c>
      <c r="L406" s="10">
        <v>6.3522994379155992E-3</v>
      </c>
      <c r="M406" s="10">
        <v>6.7773167293126895E-3</v>
      </c>
      <c r="N406" s="10">
        <v>7.3757059065517995E-3</v>
      </c>
      <c r="O406" s="10">
        <v>6.4457493448116599E-3</v>
      </c>
      <c r="P406" s="10">
        <v>7.009727477118431E-3</v>
      </c>
    </row>
    <row r="407" spans="1:16" x14ac:dyDescent="0.3">
      <c r="A407" t="s">
        <v>100</v>
      </c>
      <c r="B407" s="4" t="s">
        <v>21</v>
      </c>
      <c r="C407" s="4" t="s">
        <v>45</v>
      </c>
      <c r="D407" s="9">
        <v>1.9983071891154475E-2</v>
      </c>
      <c r="E407" s="9">
        <v>1.9280357147006755E-2</v>
      </c>
      <c r="F407" s="9">
        <v>1.944665474315958E-2</v>
      </c>
      <c r="G407" s="9">
        <v>2.11699179826009E-2</v>
      </c>
      <c r="H407" s="9">
        <v>1.9262623632086716E-2</v>
      </c>
      <c r="I407" s="9">
        <v>1.981902730277511E-2</v>
      </c>
      <c r="J407" s="9">
        <v>1.9880130261309907E-2</v>
      </c>
      <c r="K407" s="9">
        <v>1.9453351896021241E-2</v>
      </c>
      <c r="L407" s="9">
        <v>1.8968529439062371E-2</v>
      </c>
      <c r="M407" s="9">
        <v>1.9840306254856308E-2</v>
      </c>
      <c r="N407" s="9">
        <v>2.0813243892639294E-2</v>
      </c>
      <c r="O407" s="9">
        <v>2.0358694696089259E-2</v>
      </c>
      <c r="P407" s="9">
        <v>2.1678424283194983E-2</v>
      </c>
    </row>
    <row r="408" spans="1:16" x14ac:dyDescent="0.3">
      <c r="B408" s="6" t="s">
        <v>21</v>
      </c>
      <c r="C408" s="6" t="s">
        <v>46</v>
      </c>
      <c r="D408" s="10">
        <v>0.12665832834976215</v>
      </c>
      <c r="E408" s="10">
        <v>9.9744690585657728E-2</v>
      </c>
      <c r="F408" s="10">
        <v>0.10996005154711656</v>
      </c>
      <c r="G408" s="10">
        <v>9.9652427987180867E-2</v>
      </c>
      <c r="H408" s="10">
        <v>0.11961632608546516</v>
      </c>
      <c r="I408" s="10">
        <v>0.10047635518792578</v>
      </c>
      <c r="J408" s="10">
        <v>0.12199238465359991</v>
      </c>
      <c r="K408" s="10">
        <v>0.13451420716647611</v>
      </c>
      <c r="L408" s="10">
        <v>0.11374776288023257</v>
      </c>
      <c r="M408" s="10">
        <v>0.1466252734991412</v>
      </c>
      <c r="N408" s="10">
        <v>0.17541215204020466</v>
      </c>
      <c r="O408" s="10">
        <v>0.16858262044574129</v>
      </c>
      <c r="P408" s="10">
        <v>0.14892332634785371</v>
      </c>
    </row>
    <row r="409" spans="1:16" x14ac:dyDescent="0.3">
      <c r="B409" s="1" t="s">
        <v>178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3">
      <c r="A410" t="s">
        <v>178</v>
      </c>
      <c r="B410" s="4" t="s">
        <v>21</v>
      </c>
      <c r="C410" s="4" t="s">
        <v>38</v>
      </c>
      <c r="D410" s="5">
        <v>2400874.06</v>
      </c>
      <c r="E410" s="5">
        <v>185947.82000000004</v>
      </c>
      <c r="F410" s="5">
        <v>175639.74</v>
      </c>
      <c r="G410" s="5">
        <v>178350.40000000002</v>
      </c>
      <c r="H410" s="5">
        <v>182488.49</v>
      </c>
      <c r="I410" s="5">
        <v>173833.87000000005</v>
      </c>
      <c r="J410" s="5">
        <v>160898.98000000004</v>
      </c>
      <c r="K410" s="5">
        <v>205264.75999999995</v>
      </c>
      <c r="L410" s="5">
        <v>194019.50999999998</v>
      </c>
      <c r="M410" s="5">
        <v>211721.52000000002</v>
      </c>
      <c r="N410" s="5">
        <v>214151.61</v>
      </c>
      <c r="O410" s="5">
        <v>195531.97</v>
      </c>
      <c r="P410" s="5">
        <v>323025.39</v>
      </c>
    </row>
    <row r="411" spans="1:16" x14ac:dyDescent="0.3">
      <c r="A411" t="s">
        <v>178</v>
      </c>
      <c r="B411" s="6" t="s">
        <v>21</v>
      </c>
      <c r="C411" s="6" t="s">
        <v>39</v>
      </c>
      <c r="D411" s="7">
        <v>2114907.59</v>
      </c>
      <c r="E411" s="7">
        <v>164643.37000000002</v>
      </c>
      <c r="F411" s="7">
        <v>151172</v>
      </c>
      <c r="G411" s="7">
        <v>155459.01</v>
      </c>
      <c r="H411" s="7">
        <v>152046.94</v>
      </c>
      <c r="I411" s="7">
        <v>148634.04000000007</v>
      </c>
      <c r="J411" s="7">
        <v>137377.53000000006</v>
      </c>
      <c r="K411" s="7">
        <v>179932.42999999993</v>
      </c>
      <c r="L411" s="7">
        <v>173538.61999999997</v>
      </c>
      <c r="M411" s="7">
        <v>187959.40000000002</v>
      </c>
      <c r="N411" s="7">
        <v>190375.74</v>
      </c>
      <c r="O411" s="7">
        <v>173175.85</v>
      </c>
      <c r="P411" s="7">
        <v>300592.66000000003</v>
      </c>
    </row>
    <row r="412" spans="1:16" x14ac:dyDescent="0.3">
      <c r="A412" t="s">
        <v>178</v>
      </c>
      <c r="B412" s="4" t="s">
        <v>21</v>
      </c>
      <c r="C412" s="4" t="s">
        <v>40</v>
      </c>
      <c r="D412" s="5">
        <v>285966.46999999997</v>
      </c>
      <c r="E412" s="5">
        <v>21304.45</v>
      </c>
      <c r="F412" s="5">
        <v>24467.739999999998</v>
      </c>
      <c r="G412" s="5">
        <v>22891.39</v>
      </c>
      <c r="H412" s="5">
        <v>30441.55</v>
      </c>
      <c r="I412" s="5">
        <v>25199.829999999994</v>
      </c>
      <c r="J412" s="5">
        <v>23521.449999999993</v>
      </c>
      <c r="K412" s="5">
        <v>25332.33</v>
      </c>
      <c r="L412" s="5">
        <v>20480.890000000003</v>
      </c>
      <c r="M412" s="5">
        <v>23762.12</v>
      </c>
      <c r="N412" s="5">
        <v>23775.870000000003</v>
      </c>
      <c r="O412" s="5">
        <v>22356.12</v>
      </c>
      <c r="P412" s="5">
        <v>22432.73</v>
      </c>
    </row>
    <row r="413" spans="1:16" x14ac:dyDescent="0.3">
      <c r="B413" s="1" t="s">
        <v>119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3">
      <c r="A414" t="s">
        <v>119</v>
      </c>
      <c r="B414" s="4" t="s">
        <v>21</v>
      </c>
      <c r="C414" s="4" t="s">
        <v>43</v>
      </c>
      <c r="D414" s="9">
        <v>4.3887763252543188E-3</v>
      </c>
      <c r="E414" s="9">
        <v>4.0458079012261417E-3</v>
      </c>
      <c r="F414" s="9">
        <v>3.7639585233735346E-3</v>
      </c>
      <c r="G414" s="9">
        <v>3.8377409601541997E-3</v>
      </c>
      <c r="H414" s="9">
        <v>3.804245770701035E-3</v>
      </c>
      <c r="I414" s="9">
        <v>3.9811171200757221E-3</v>
      </c>
      <c r="J414" s="9">
        <v>4.3733845971551995E-3</v>
      </c>
      <c r="K414" s="9">
        <v>3.953360852558924E-3</v>
      </c>
      <c r="L414" s="9">
        <v>4.4792265459844454E-3</v>
      </c>
      <c r="M414" s="9">
        <v>4.6579634249595851E-3</v>
      </c>
      <c r="N414" s="9">
        <v>4.6443112463197727E-3</v>
      </c>
      <c r="O414" s="9">
        <v>4.3888809971903853E-3</v>
      </c>
      <c r="P414" s="9">
        <v>6.7053802064992816E-3</v>
      </c>
    </row>
    <row r="415" spans="1:16" x14ac:dyDescent="0.3">
      <c r="A415" t="s">
        <v>119</v>
      </c>
      <c r="B415" s="6" t="s">
        <v>21</v>
      </c>
      <c r="C415" s="6" t="s">
        <v>44</v>
      </c>
      <c r="D415" s="10">
        <v>3.9860533526365491E-3</v>
      </c>
      <c r="E415" s="10">
        <v>3.6829637097483396E-3</v>
      </c>
      <c r="F415" s="10">
        <v>3.3433853714462326E-3</v>
      </c>
      <c r="G415" s="10">
        <v>3.4356195303298968E-3</v>
      </c>
      <c r="H415" s="10">
        <v>3.2724150301338059E-3</v>
      </c>
      <c r="I415" s="10">
        <v>3.5179397599124657E-3</v>
      </c>
      <c r="J415" s="10">
        <v>3.8760174509376946E-3</v>
      </c>
      <c r="K415" s="10">
        <v>3.5665480059352108E-3</v>
      </c>
      <c r="L415" s="10">
        <v>4.1244702777040454E-3</v>
      </c>
      <c r="M415" s="10">
        <v>4.2739666840045524E-3</v>
      </c>
      <c r="N415" s="10">
        <v>4.2585071320494477E-3</v>
      </c>
      <c r="O415" s="10">
        <v>4.0099428849346974E-3</v>
      </c>
      <c r="P415" s="10">
        <v>6.4150642444015596E-3</v>
      </c>
    </row>
    <row r="416" spans="1:16" x14ac:dyDescent="0.3">
      <c r="A416" t="s">
        <v>119</v>
      </c>
      <c r="B416" s="4" t="s">
        <v>21</v>
      </c>
      <c r="C416" s="4" t="s">
        <v>45</v>
      </c>
      <c r="D416" s="9">
        <v>1.7360986594750615E-2</v>
      </c>
      <c r="E416" s="9">
        <v>1.6954425296435947E-2</v>
      </c>
      <c r="F416" s="9">
        <v>1.689386444613511E-2</v>
      </c>
      <c r="G416" s="9">
        <v>1.870878713247056E-2</v>
      </c>
      <c r="H416" s="9">
        <v>2.0207209469641128E-2</v>
      </c>
      <c r="I416" s="9">
        <v>1.7818040756455315E-2</v>
      </c>
      <c r="J416" s="9">
        <v>1.7455175523789765E-2</v>
      </c>
      <c r="K416" s="9">
        <v>1.7214593661748285E-2</v>
      </c>
      <c r="L416" s="9">
        <v>1.6516408956159363E-2</v>
      </c>
      <c r="M416" s="9">
        <v>1.609980108017723E-2</v>
      </c>
      <c r="N416" s="9">
        <v>1.6913736909139953E-2</v>
      </c>
      <c r="O416" s="9">
        <v>1.6377442914247906E-2</v>
      </c>
      <c r="P416" s="9">
        <v>1.7036447256892406E-2</v>
      </c>
    </row>
    <row r="417" spans="1:16" x14ac:dyDescent="0.3">
      <c r="B417" s="6" t="s">
        <v>21</v>
      </c>
      <c r="C417" s="6" t="s">
        <v>46</v>
      </c>
      <c r="D417" s="10">
        <v>0.10034669873113843</v>
      </c>
      <c r="E417" s="10">
        <v>9.3072423903167195E-2</v>
      </c>
      <c r="F417" s="10">
        <v>8.8115501472638066E-2</v>
      </c>
      <c r="G417" s="10">
        <v>7.7595361385369349E-2</v>
      </c>
      <c r="H417" s="10">
        <v>8.5333571640219971E-2</v>
      </c>
      <c r="I417" s="10">
        <v>7.4811970948571227E-2</v>
      </c>
      <c r="J417" s="10">
        <v>9.5556003584804025E-2</v>
      </c>
      <c r="K417" s="10">
        <v>9.8605856206556972E-2</v>
      </c>
      <c r="L417" s="10">
        <v>8.5632980646406967E-2</v>
      </c>
      <c r="M417" s="10">
        <v>0.11113300651477719</v>
      </c>
      <c r="N417" s="10">
        <v>0.12690110529883603</v>
      </c>
      <c r="O417" s="10">
        <v>0.12949763914698281</v>
      </c>
      <c r="P417" s="10">
        <v>0.15832883434588066</v>
      </c>
    </row>
    <row r="418" spans="1:16" x14ac:dyDescent="0.3">
      <c r="B418" s="1" t="s">
        <v>179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3">
      <c r="A419" t="s">
        <v>179</v>
      </c>
      <c r="B419" s="4" t="s">
        <v>21</v>
      </c>
      <c r="C419" s="4" t="s">
        <v>38</v>
      </c>
      <c r="D419" s="5">
        <v>1664107.4000000004</v>
      </c>
      <c r="E419" s="5">
        <v>115917.3</v>
      </c>
      <c r="F419" s="5">
        <v>115060.22000000003</v>
      </c>
      <c r="G419" s="5">
        <v>128178.34999999999</v>
      </c>
      <c r="H419" s="5">
        <v>129004.19</v>
      </c>
      <c r="I419" s="5">
        <v>122668.26999999999</v>
      </c>
      <c r="J419" s="5">
        <v>111144.64000000003</v>
      </c>
      <c r="K419" s="5">
        <v>172472.81</v>
      </c>
      <c r="L419" s="5">
        <v>144290.35000000003</v>
      </c>
      <c r="M419" s="5">
        <v>158774.86000000002</v>
      </c>
      <c r="N419" s="5">
        <v>171556.11000000002</v>
      </c>
      <c r="O419" s="5">
        <v>143079.70000000004</v>
      </c>
      <c r="P419" s="5">
        <v>151960.6</v>
      </c>
    </row>
    <row r="420" spans="1:16" x14ac:dyDescent="0.3">
      <c r="A420" t="s">
        <v>179</v>
      </c>
      <c r="B420" s="6" t="s">
        <v>21</v>
      </c>
      <c r="C420" s="6" t="s">
        <v>39</v>
      </c>
      <c r="D420" s="7">
        <v>1463197.8000000003</v>
      </c>
      <c r="E420" s="7">
        <v>101803.5</v>
      </c>
      <c r="F420" s="7">
        <v>98437.180000000022</v>
      </c>
      <c r="G420" s="7">
        <v>112553.76</v>
      </c>
      <c r="H420" s="7">
        <v>110720.76000000001</v>
      </c>
      <c r="I420" s="7">
        <v>105602.58999999998</v>
      </c>
      <c r="J420" s="7">
        <v>95215.440000000031</v>
      </c>
      <c r="K420" s="7">
        <v>154447.97999999998</v>
      </c>
      <c r="L420" s="7">
        <v>130179.33000000003</v>
      </c>
      <c r="M420" s="7">
        <v>141188.01</v>
      </c>
      <c r="N420" s="7">
        <v>153657.68000000002</v>
      </c>
      <c r="O420" s="7">
        <v>125443.75000000004</v>
      </c>
      <c r="P420" s="7">
        <v>133947.82</v>
      </c>
    </row>
    <row r="421" spans="1:16" x14ac:dyDescent="0.3">
      <c r="A421" t="s">
        <v>179</v>
      </c>
      <c r="B421" s="4" t="s">
        <v>21</v>
      </c>
      <c r="C421" s="4" t="s">
        <v>40</v>
      </c>
      <c r="D421" s="5">
        <v>200909.6</v>
      </c>
      <c r="E421" s="5">
        <v>14113.800000000001</v>
      </c>
      <c r="F421" s="5">
        <v>16623.04</v>
      </c>
      <c r="G421" s="5">
        <v>15624.589999999998</v>
      </c>
      <c r="H421" s="5">
        <v>18283.43</v>
      </c>
      <c r="I421" s="5">
        <v>17065.680000000004</v>
      </c>
      <c r="J421" s="5">
        <v>15929.199999999997</v>
      </c>
      <c r="K421" s="5">
        <v>18024.830000000002</v>
      </c>
      <c r="L421" s="5">
        <v>14111.020000000002</v>
      </c>
      <c r="M421" s="5">
        <v>17586.849999999999</v>
      </c>
      <c r="N421" s="5">
        <v>17898.430000000004</v>
      </c>
      <c r="O421" s="5">
        <v>17635.95</v>
      </c>
      <c r="P421" s="5">
        <v>18012.78</v>
      </c>
    </row>
    <row r="422" spans="1:16" x14ac:dyDescent="0.3">
      <c r="B422" s="1" t="s">
        <v>139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3">
      <c r="A423" t="s">
        <v>139</v>
      </c>
      <c r="B423" s="4" t="s">
        <v>21</v>
      </c>
      <c r="C423" s="4" t="s">
        <v>43</v>
      </c>
      <c r="D423" s="9">
        <v>3.0419734552009445E-3</v>
      </c>
      <c r="E423" s="9">
        <v>2.5221007066864292E-3</v>
      </c>
      <c r="F423" s="9">
        <v>2.4657397908368242E-3</v>
      </c>
      <c r="G423" s="9">
        <v>2.7581396172925935E-3</v>
      </c>
      <c r="H423" s="9">
        <v>2.6892854678682077E-3</v>
      </c>
      <c r="I423" s="9">
        <v>2.8093302518494867E-3</v>
      </c>
      <c r="J423" s="9">
        <v>3.0210151526899654E-3</v>
      </c>
      <c r="K423" s="9">
        <v>3.321794034128574E-3</v>
      </c>
      <c r="L423" s="9">
        <v>3.3311555422925608E-3</v>
      </c>
      <c r="M423" s="9">
        <v>3.4931144018004339E-3</v>
      </c>
      <c r="N423" s="9">
        <v>3.7205415875597296E-3</v>
      </c>
      <c r="O423" s="9">
        <v>3.2115452854778754E-3</v>
      </c>
      <c r="P423" s="9">
        <v>3.1544071486385473E-3</v>
      </c>
    </row>
    <row r="424" spans="1:16" x14ac:dyDescent="0.3">
      <c r="A424" t="s">
        <v>139</v>
      </c>
      <c r="B424" s="6" t="s">
        <v>21</v>
      </c>
      <c r="C424" s="6" t="s">
        <v>44</v>
      </c>
      <c r="D424" s="10">
        <v>2.7577490968579031E-3</v>
      </c>
      <c r="E424" s="10">
        <v>2.2772772206093995E-3</v>
      </c>
      <c r="F424" s="10">
        <v>2.1770792714154719E-3</v>
      </c>
      <c r="G424" s="10">
        <v>2.4874202921275766E-3</v>
      </c>
      <c r="H424" s="10">
        <v>2.3829764622151418E-3</v>
      </c>
      <c r="I424" s="10">
        <v>2.4994513377334985E-3</v>
      </c>
      <c r="J424" s="10">
        <v>2.6864415675453691E-3</v>
      </c>
      <c r="K424" s="10">
        <v>3.0614055236719774E-3</v>
      </c>
      <c r="L424" s="10">
        <v>3.0939555550022627E-3</v>
      </c>
      <c r="M424" s="10">
        <v>3.2104425259971117E-3</v>
      </c>
      <c r="N424" s="10">
        <v>3.4371623515379213E-3</v>
      </c>
      <c r="O424" s="10">
        <v>2.9046906527210757E-3</v>
      </c>
      <c r="P424" s="10">
        <v>2.8586322457026599E-3</v>
      </c>
    </row>
    <row r="425" spans="1:16" x14ac:dyDescent="0.3">
      <c r="A425" t="s">
        <v>139</v>
      </c>
      <c r="B425" s="4" t="s">
        <v>21</v>
      </c>
      <c r="C425" s="4" t="s">
        <v>45</v>
      </c>
      <c r="D425" s="9">
        <v>1.219719525983836E-2</v>
      </c>
      <c r="E425" s="9">
        <v>1.1231989924585599E-2</v>
      </c>
      <c r="F425" s="9">
        <v>1.1477454985326875E-2</v>
      </c>
      <c r="G425" s="9">
        <v>1.2769741301953623E-2</v>
      </c>
      <c r="H425" s="9">
        <v>1.2136606047770915E-2</v>
      </c>
      <c r="I425" s="9">
        <v>1.206662829775536E-2</v>
      </c>
      <c r="J425" s="9">
        <v>1.1820996662771725E-2</v>
      </c>
      <c r="K425" s="9">
        <v>1.2248779495296734E-2</v>
      </c>
      <c r="L425" s="9">
        <v>1.1379553188779585E-2</v>
      </c>
      <c r="M425" s="9">
        <v>1.191580492931249E-2</v>
      </c>
      <c r="N425" s="9">
        <v>1.2732629178518298E-2</v>
      </c>
      <c r="O425" s="9">
        <v>1.2919583736512882E-2</v>
      </c>
      <c r="P425" s="9">
        <v>1.3679733871891935E-2</v>
      </c>
    </row>
    <row r="426" spans="1:16" x14ac:dyDescent="0.3">
      <c r="B426" s="6" t="s">
        <v>21</v>
      </c>
      <c r="C426" s="6" t="s">
        <v>46</v>
      </c>
      <c r="D426" s="10">
        <v>7.7310749553072433E-2</v>
      </c>
      <c r="E426" s="10">
        <v>6.3974305925115535E-2</v>
      </c>
      <c r="F426" s="10">
        <v>6.330163080830882E-2</v>
      </c>
      <c r="G426" s="10">
        <v>6.0458152380456896E-2</v>
      </c>
      <c r="H426" s="10">
        <v>6.5951628362601142E-2</v>
      </c>
      <c r="I426" s="10">
        <v>5.7060941517045306E-2</v>
      </c>
      <c r="J426" s="10">
        <v>7.2981289111468881E-2</v>
      </c>
      <c r="K426" s="10">
        <v>9.1916656767413479E-2</v>
      </c>
      <c r="L426" s="10">
        <v>6.9648600037089961E-2</v>
      </c>
      <c r="M426" s="10">
        <v>9.3761170226417723E-2</v>
      </c>
      <c r="N426" s="10">
        <v>0.11643587540706914</v>
      </c>
      <c r="O426" s="10">
        <v>0.10885594257450272</v>
      </c>
      <c r="P426" s="10">
        <v>8.8493608644815189E-2</v>
      </c>
    </row>
    <row r="427" spans="1:16" x14ac:dyDescent="0.3">
      <c r="B427" s="1" t="s">
        <v>180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3">
      <c r="A428" t="s">
        <v>180</v>
      </c>
      <c r="B428" s="4" t="s">
        <v>21</v>
      </c>
      <c r="C428" s="4" t="s">
        <v>38</v>
      </c>
      <c r="D428" s="5">
        <v>1154852.7</v>
      </c>
      <c r="E428" s="5">
        <v>78428.209999999992</v>
      </c>
      <c r="F428" s="5">
        <v>84490.07</v>
      </c>
      <c r="G428" s="5">
        <v>81683.849999999991</v>
      </c>
      <c r="H428" s="5">
        <v>95259.860000000015</v>
      </c>
      <c r="I428" s="5">
        <v>91918.52</v>
      </c>
      <c r="J428" s="5">
        <v>88557.1</v>
      </c>
      <c r="K428" s="5">
        <v>108133.12000000001</v>
      </c>
      <c r="L428" s="5">
        <v>91505.48</v>
      </c>
      <c r="M428" s="5">
        <v>107057.89</v>
      </c>
      <c r="N428" s="5">
        <v>116898.21</v>
      </c>
      <c r="O428" s="5">
        <v>101363.04000000002</v>
      </c>
      <c r="P428" s="5">
        <v>109557.35000000002</v>
      </c>
    </row>
    <row r="429" spans="1:16" x14ac:dyDescent="0.3">
      <c r="A429" t="s">
        <v>180</v>
      </c>
      <c r="B429" s="6" t="s">
        <v>21</v>
      </c>
      <c r="C429" s="6" t="s">
        <v>39</v>
      </c>
      <c r="D429" s="7">
        <v>947589.78000000014</v>
      </c>
      <c r="E429" s="7">
        <v>63092.259999999995</v>
      </c>
      <c r="F429" s="7">
        <v>66950.63</v>
      </c>
      <c r="G429" s="7">
        <v>65907.329999999987</v>
      </c>
      <c r="H429" s="7">
        <v>75714.060000000012</v>
      </c>
      <c r="I429" s="7">
        <v>74180.22</v>
      </c>
      <c r="J429" s="7">
        <v>72690.760000000009</v>
      </c>
      <c r="K429" s="7">
        <v>89612.170000000013</v>
      </c>
      <c r="L429" s="7">
        <v>78082.89</v>
      </c>
      <c r="M429" s="7">
        <v>88404.17</v>
      </c>
      <c r="N429" s="7">
        <v>97721.38</v>
      </c>
      <c r="O429" s="7">
        <v>83576.050000000017</v>
      </c>
      <c r="P429" s="7">
        <v>91657.860000000015</v>
      </c>
    </row>
    <row r="430" spans="1:16" x14ac:dyDescent="0.3">
      <c r="A430" t="s">
        <v>180</v>
      </c>
      <c r="B430" s="4" t="s">
        <v>21</v>
      </c>
      <c r="C430" s="4" t="s">
        <v>40</v>
      </c>
      <c r="D430" s="5">
        <v>207262.91999999998</v>
      </c>
      <c r="E430" s="5">
        <v>15335.95</v>
      </c>
      <c r="F430" s="5">
        <v>17539.439999999999</v>
      </c>
      <c r="G430" s="5">
        <v>15776.52</v>
      </c>
      <c r="H430" s="5">
        <v>19545.8</v>
      </c>
      <c r="I430" s="5">
        <v>17738.3</v>
      </c>
      <c r="J430" s="5">
        <v>15866.34</v>
      </c>
      <c r="K430" s="5">
        <v>18520.95</v>
      </c>
      <c r="L430" s="5">
        <v>13422.589999999998</v>
      </c>
      <c r="M430" s="5">
        <v>18653.72</v>
      </c>
      <c r="N430" s="5">
        <v>19176.830000000002</v>
      </c>
      <c r="O430" s="5">
        <v>17786.989999999998</v>
      </c>
      <c r="P430" s="5">
        <v>17899.489999999998</v>
      </c>
    </row>
    <row r="431" spans="1:16" x14ac:dyDescent="0.3">
      <c r="B431" s="1" t="s">
        <v>160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3">
      <c r="A432" t="s">
        <v>160</v>
      </c>
      <c r="B432" s="4" t="s">
        <v>21</v>
      </c>
      <c r="C432" s="4" t="s">
        <v>43</v>
      </c>
      <c r="D432" s="9">
        <v>2.111060414770789E-3</v>
      </c>
      <c r="E432" s="9">
        <v>1.7064221118431127E-3</v>
      </c>
      <c r="F432" s="9">
        <v>1.8106216686322048E-3</v>
      </c>
      <c r="G432" s="9">
        <v>1.7576717345634859E-3</v>
      </c>
      <c r="H432" s="9">
        <v>1.9858343916516201E-3</v>
      </c>
      <c r="I432" s="9">
        <v>2.1051041067199541E-3</v>
      </c>
      <c r="J432" s="9">
        <v>2.4070647129567427E-3</v>
      </c>
      <c r="K432" s="9">
        <v>2.0826236489549232E-3</v>
      </c>
      <c r="L432" s="9">
        <v>2.1125389664114124E-3</v>
      </c>
      <c r="M432" s="9">
        <v>2.3553190812787782E-3</v>
      </c>
      <c r="N432" s="9">
        <v>2.5351743625819604E-3</v>
      </c>
      <c r="O432" s="9">
        <v>2.2751794505698943E-3</v>
      </c>
      <c r="P432" s="9">
        <v>2.2741979699073011E-3</v>
      </c>
    </row>
    <row r="433" spans="1:16" x14ac:dyDescent="0.3">
      <c r="A433" t="s">
        <v>160</v>
      </c>
      <c r="B433" s="6" t="s">
        <v>21</v>
      </c>
      <c r="C433" s="6" t="s">
        <v>44</v>
      </c>
      <c r="D433" s="10">
        <v>1.7859614468985524E-3</v>
      </c>
      <c r="E433" s="10">
        <v>1.411332287148925E-3</v>
      </c>
      <c r="F433" s="10">
        <v>1.4807091058602736E-3</v>
      </c>
      <c r="G433" s="10">
        <v>1.4565415677090536E-3</v>
      </c>
      <c r="H433" s="10">
        <v>1.6295482693466428E-3</v>
      </c>
      <c r="I433" s="10">
        <v>1.7557320337727061E-3</v>
      </c>
      <c r="J433" s="10">
        <v>2.0509224054466816E-3</v>
      </c>
      <c r="K433" s="10">
        <v>1.7762562658717345E-3</v>
      </c>
      <c r="L433" s="10">
        <v>1.8557861011124467E-3</v>
      </c>
      <c r="M433" s="10">
        <v>2.0102026145384306E-3</v>
      </c>
      <c r="N433" s="10">
        <v>2.1859255474658396E-3</v>
      </c>
      <c r="O433" s="10">
        <v>1.9352305015303611E-3</v>
      </c>
      <c r="P433" s="10">
        <v>1.956105849039574E-3</v>
      </c>
    </row>
    <row r="434" spans="1:16" x14ac:dyDescent="0.3">
      <c r="A434" t="s">
        <v>160</v>
      </c>
      <c r="B434" s="4" t="s">
        <v>21</v>
      </c>
      <c r="C434" s="4" t="s">
        <v>45</v>
      </c>
      <c r="D434" s="9">
        <v>1.2582904477258712E-2</v>
      </c>
      <c r="E434" s="9">
        <v>1.2204596627694067E-2</v>
      </c>
      <c r="F434" s="9">
        <v>1.2110187611161472E-2</v>
      </c>
      <c r="G434" s="9">
        <v>1.2893911395121242E-2</v>
      </c>
      <c r="H434" s="9">
        <v>1.2974571756422113E-2</v>
      </c>
      <c r="I434" s="9">
        <v>1.254221763996945E-2</v>
      </c>
      <c r="J434" s="9">
        <v>1.1774348504030432E-2</v>
      </c>
      <c r="K434" s="9">
        <v>1.2585918013840687E-2</v>
      </c>
      <c r="L434" s="9">
        <v>1.0824382421411134E-2</v>
      </c>
      <c r="M434" s="9">
        <v>1.2638652670945338E-2</v>
      </c>
      <c r="N434" s="9">
        <v>1.3642060516452283E-2</v>
      </c>
      <c r="O434" s="9">
        <v>1.3030231245014713E-2</v>
      </c>
      <c r="P434" s="9">
        <v>1.3593696233595867E-2</v>
      </c>
    </row>
    <row r="435" spans="1:16" x14ac:dyDescent="0.3">
      <c r="B435" s="6" t="s">
        <v>21</v>
      </c>
      <c r="C435" s="6" t="s">
        <v>46</v>
      </c>
      <c r="D435" s="10">
        <v>5.8147314933542145E-2</v>
      </c>
      <c r="E435" s="10">
        <v>4.6242558930464445E-2</v>
      </c>
      <c r="F435" s="10">
        <v>4.962443834465239E-2</v>
      </c>
      <c r="G435" s="10">
        <v>4.1007214007717459E-2</v>
      </c>
      <c r="H435" s="10">
        <v>5.2138949640214809E-2</v>
      </c>
      <c r="I435" s="10">
        <v>4.5344653801189835E-2</v>
      </c>
      <c r="J435" s="10">
        <v>6.2727487556763745E-2</v>
      </c>
      <c r="K435" s="10">
        <v>6.3460955228897817E-2</v>
      </c>
      <c r="L435" s="10">
        <v>4.7476117116825749E-2</v>
      </c>
      <c r="M435" s="10">
        <v>6.9761738311720542E-2</v>
      </c>
      <c r="N435" s="10">
        <v>8.9794639204070339E-2</v>
      </c>
      <c r="O435" s="10">
        <v>8.653779667934533E-2</v>
      </c>
      <c r="P435" s="10">
        <v>6.9994305126611242E-2</v>
      </c>
    </row>
    <row r="436" spans="1:16" ht="15.6" x14ac:dyDescent="0.3">
      <c r="B436" s="16" t="s">
        <v>181</v>
      </c>
      <c r="C436" s="17"/>
      <c r="D436" s="18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x14ac:dyDescent="0.3">
      <c r="A437" t="s">
        <v>181</v>
      </c>
      <c r="B437" s="20" t="s">
        <v>21</v>
      </c>
      <c r="C437" s="21" t="s">
        <v>38</v>
      </c>
      <c r="D437" s="22">
        <v>733540.58000000007</v>
      </c>
      <c r="E437" s="22">
        <v>52696.990000000005</v>
      </c>
      <c r="F437" s="22">
        <v>55591.69</v>
      </c>
      <c r="G437" s="22">
        <v>53739.060000000005</v>
      </c>
      <c r="H437" s="22">
        <v>59007.740000000005</v>
      </c>
      <c r="I437" s="22">
        <v>57929.430000000008</v>
      </c>
      <c r="J437" s="22">
        <v>50169.87</v>
      </c>
      <c r="K437" s="22">
        <v>64544.19999999999</v>
      </c>
      <c r="L437" s="22">
        <v>56613.249999999993</v>
      </c>
      <c r="M437" s="22">
        <v>74725.34</v>
      </c>
      <c r="N437" s="22">
        <v>67116.699999999983</v>
      </c>
      <c r="O437" s="22">
        <v>71499.55</v>
      </c>
      <c r="P437" s="22">
        <v>69906.759999999995</v>
      </c>
    </row>
    <row r="438" spans="1:16" x14ac:dyDescent="0.3">
      <c r="A438" t="s">
        <v>181</v>
      </c>
      <c r="B438" s="23" t="s">
        <v>21</v>
      </c>
      <c r="C438" s="24" t="s">
        <v>39</v>
      </c>
      <c r="D438" s="25">
        <v>641332.41999999993</v>
      </c>
      <c r="E438" s="25">
        <v>45758.930000000008</v>
      </c>
      <c r="F438" s="25">
        <v>46299.060000000005</v>
      </c>
      <c r="G438" s="25">
        <v>45598.26</v>
      </c>
      <c r="H438" s="25">
        <v>50591.960000000006</v>
      </c>
      <c r="I438" s="25">
        <v>50157.340000000004</v>
      </c>
      <c r="J438" s="25">
        <v>43078.16</v>
      </c>
      <c r="K438" s="25">
        <v>56597.839999999989</v>
      </c>
      <c r="L438" s="25">
        <v>50633.84</v>
      </c>
      <c r="M438" s="25">
        <v>66825.259999999995</v>
      </c>
      <c r="N438" s="25">
        <v>59144.229999999981</v>
      </c>
      <c r="O438" s="25">
        <v>64149.350000000006</v>
      </c>
      <c r="P438" s="25">
        <v>62498.189999999995</v>
      </c>
    </row>
    <row r="439" spans="1:16" x14ac:dyDescent="0.3">
      <c r="A439" t="s">
        <v>181</v>
      </c>
      <c r="B439" s="20" t="s">
        <v>21</v>
      </c>
      <c r="C439" s="21" t="s">
        <v>40</v>
      </c>
      <c r="D439" s="22">
        <v>92208.16</v>
      </c>
      <c r="E439" s="22">
        <v>6938.0599999999995</v>
      </c>
      <c r="F439" s="22">
        <v>9292.6299999999992</v>
      </c>
      <c r="G439" s="22">
        <v>8140.8</v>
      </c>
      <c r="H439" s="22">
        <v>8415.7799999999988</v>
      </c>
      <c r="I439" s="22">
        <v>7772.0900000000011</v>
      </c>
      <c r="J439" s="22">
        <v>7091.71</v>
      </c>
      <c r="K439" s="22">
        <v>7946.3600000000006</v>
      </c>
      <c r="L439" s="22">
        <v>5979.41</v>
      </c>
      <c r="M439" s="22">
        <v>7900.08</v>
      </c>
      <c r="N439" s="22">
        <v>7972.4699999999993</v>
      </c>
      <c r="O439" s="22">
        <v>7350.2</v>
      </c>
      <c r="P439" s="22">
        <v>7408.57</v>
      </c>
    </row>
    <row r="440" spans="1:16" x14ac:dyDescent="0.3">
      <c r="B440" s="16" t="s">
        <v>182</v>
      </c>
      <c r="C440" s="17"/>
      <c r="D440" s="18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3">
      <c r="A441" t="s">
        <v>182</v>
      </c>
      <c r="B441" s="23" t="s">
        <v>21</v>
      </c>
      <c r="C441" s="24" t="s">
        <v>43</v>
      </c>
      <c r="D441" s="27">
        <v>1.3409056246446022E-3</v>
      </c>
      <c r="E441" s="27">
        <v>1.1465684217907741E-3</v>
      </c>
      <c r="F441" s="27">
        <v>1.191329567011653E-3</v>
      </c>
      <c r="G441" s="27">
        <v>1.1563562051006566E-3</v>
      </c>
      <c r="H441" s="27">
        <v>1.2301046785669952E-3</v>
      </c>
      <c r="I441" s="27">
        <v>1.3266910845925947E-3</v>
      </c>
      <c r="J441" s="27">
        <v>1.3636639380764173E-3</v>
      </c>
      <c r="K441" s="27">
        <v>1.2431092094898986E-3</v>
      </c>
      <c r="L441" s="27">
        <v>1.3070003746244586E-3</v>
      </c>
      <c r="M441" s="27">
        <v>1.643989239439002E-3</v>
      </c>
      <c r="N441" s="27">
        <v>1.4555615277693696E-3</v>
      </c>
      <c r="O441" s="27">
        <v>1.6048680750399224E-3</v>
      </c>
      <c r="P441" s="27">
        <v>1.4511286707354356E-3</v>
      </c>
    </row>
    <row r="442" spans="1:16" x14ac:dyDescent="0.3">
      <c r="A442" t="s">
        <v>182</v>
      </c>
      <c r="B442" s="20" t="s">
        <v>21</v>
      </c>
      <c r="C442" s="28" t="s">
        <v>44</v>
      </c>
      <c r="D442" s="29">
        <v>1.208745599563294E-3</v>
      </c>
      <c r="E442" s="29">
        <v>1.0235971153099853E-3</v>
      </c>
      <c r="F442" s="29">
        <v>1.0239700468057009E-3</v>
      </c>
      <c r="G442" s="29">
        <v>1.0077143332191587E-3</v>
      </c>
      <c r="H442" s="29">
        <v>1.0888603894818819E-3</v>
      </c>
      <c r="I442" s="29">
        <v>1.1871473091725679E-3</v>
      </c>
      <c r="J442" s="29">
        <v>1.2154222012456192E-3</v>
      </c>
      <c r="K442" s="29">
        <v>1.121859541341381E-3</v>
      </c>
      <c r="L442" s="29">
        <v>1.2034080259830475E-3</v>
      </c>
      <c r="M442" s="29">
        <v>1.5195246148367253E-3</v>
      </c>
      <c r="N442" s="29">
        <v>1.3229948588752583E-3</v>
      </c>
      <c r="O442" s="29">
        <v>1.4853989722336321E-3</v>
      </c>
      <c r="P442" s="29">
        <v>1.3337980508533211E-3</v>
      </c>
    </row>
    <row r="443" spans="1:16" x14ac:dyDescent="0.3">
      <c r="A443" t="s">
        <v>182</v>
      </c>
      <c r="B443" s="23" t="s">
        <v>21</v>
      </c>
      <c r="C443" s="30" t="s">
        <v>45</v>
      </c>
      <c r="D443" s="27">
        <v>5.597945205557211E-3</v>
      </c>
      <c r="E443" s="27">
        <v>5.5214201714754597E-3</v>
      </c>
      <c r="F443" s="27">
        <v>6.4161394378102971E-3</v>
      </c>
      <c r="G443" s="27">
        <v>6.6533528233985069E-3</v>
      </c>
      <c r="H443" s="27">
        <v>5.5864247816033155E-3</v>
      </c>
      <c r="I443" s="27">
        <v>5.4954107382009657E-3</v>
      </c>
      <c r="J443" s="27">
        <v>5.2627300958833388E-3</v>
      </c>
      <c r="K443" s="27">
        <v>5.3999517016385815E-3</v>
      </c>
      <c r="L443" s="27">
        <v>4.8219770174318033E-3</v>
      </c>
      <c r="M443" s="27">
        <v>5.3526249559166664E-3</v>
      </c>
      <c r="N443" s="27">
        <v>5.6714753275489381E-3</v>
      </c>
      <c r="O443" s="27">
        <v>5.384542617784524E-3</v>
      </c>
      <c r="P443" s="27">
        <v>5.62640891474178E-3</v>
      </c>
    </row>
    <row r="444" spans="1:16" ht="15" thickBot="1" x14ac:dyDescent="0.35">
      <c r="B444" s="31" t="s">
        <v>21</v>
      </c>
      <c r="C444" s="32" t="s">
        <v>46</v>
      </c>
      <c r="D444" s="33">
        <v>3.9214279070408913E-2</v>
      </c>
      <c r="E444" s="33">
        <v>3.2577475423403938E-2</v>
      </c>
      <c r="F444" s="33">
        <v>3.4356154825250868E-2</v>
      </c>
      <c r="G444" s="33">
        <v>2.8131882246550166E-2</v>
      </c>
      <c r="H444" s="33">
        <v>3.4073491893721351E-2</v>
      </c>
      <c r="I444" s="33">
        <v>2.9934755388242976E-2</v>
      </c>
      <c r="J444" s="33">
        <v>3.7915047281100858E-2</v>
      </c>
      <c r="K444" s="33">
        <v>4.0446337841540378E-2</v>
      </c>
      <c r="L444" s="33">
        <v>3.0836870895383343E-2</v>
      </c>
      <c r="M444" s="33">
        <v>5.2344651814872724E-2</v>
      </c>
      <c r="N444" s="33">
        <v>5.6641370702148988E-2</v>
      </c>
      <c r="O444" s="33">
        <v>6.6824994674365437E-2</v>
      </c>
      <c r="P444" s="33">
        <v>4.802360449979276E-2</v>
      </c>
    </row>
    <row r="445" spans="1:16" ht="15" thickBot="1" x14ac:dyDescent="0.35">
      <c r="B445" s="12"/>
      <c r="C445" s="12" t="s">
        <v>49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1:16" x14ac:dyDescent="0.3">
      <c r="A446" s="13"/>
      <c r="B446" s="1" t="s">
        <v>0</v>
      </c>
      <c r="C446" s="1" t="s">
        <v>23</v>
      </c>
      <c r="D446" s="1" t="s">
        <v>183</v>
      </c>
      <c r="E446" s="1" t="s">
        <v>184</v>
      </c>
      <c r="F446" s="1" t="s">
        <v>185</v>
      </c>
      <c r="G446" s="1" t="s">
        <v>186</v>
      </c>
      <c r="H446" s="1" t="s">
        <v>187</v>
      </c>
      <c r="I446" s="1" t="s">
        <v>188</v>
      </c>
      <c r="J446" s="1" t="s">
        <v>189</v>
      </c>
      <c r="K446" s="1" t="s">
        <v>190</v>
      </c>
      <c r="L446" s="1" t="s">
        <v>191</v>
      </c>
      <c r="M446" s="1" t="s">
        <v>192</v>
      </c>
      <c r="N446" s="1" t="s">
        <v>193</v>
      </c>
      <c r="O446" s="1" t="s">
        <v>194</v>
      </c>
      <c r="P446" s="1" t="s">
        <v>195</v>
      </c>
    </row>
    <row r="447" spans="1:16" x14ac:dyDescent="0.3">
      <c r="A447" s="1" t="s">
        <v>345</v>
      </c>
      <c r="B447" s="1" t="s">
        <v>37</v>
      </c>
      <c r="C447" s="2"/>
      <c r="D447" s="2"/>
      <c r="E447" s="3" t="s">
        <v>1</v>
      </c>
      <c r="F447" s="3" t="s">
        <v>3</v>
      </c>
      <c r="G447" s="3" t="s">
        <v>4</v>
      </c>
      <c r="H447" s="3" t="s">
        <v>5</v>
      </c>
      <c r="I447" s="3" t="s">
        <v>6</v>
      </c>
      <c r="J447" s="3" t="s">
        <v>7</v>
      </c>
      <c r="K447" s="3" t="s">
        <v>8</v>
      </c>
      <c r="L447" s="3" t="s">
        <v>9</v>
      </c>
      <c r="M447" s="3" t="s">
        <v>10</v>
      </c>
      <c r="N447" s="3" t="s">
        <v>11</v>
      </c>
      <c r="O447" s="3" t="s">
        <v>12</v>
      </c>
      <c r="P447" s="3" t="s">
        <v>13</v>
      </c>
    </row>
    <row r="448" spans="1:16" x14ac:dyDescent="0.3">
      <c r="A448" t="s">
        <v>37</v>
      </c>
      <c r="B448" s="4" t="s">
        <v>22</v>
      </c>
      <c r="C448" s="4" t="s">
        <v>38</v>
      </c>
      <c r="D448" s="5">
        <v>531184832.18800002</v>
      </c>
      <c r="E448" s="5">
        <v>46560873.75</v>
      </c>
      <c r="F448" s="5">
        <v>45169455.610000007</v>
      </c>
      <c r="G448" s="5">
        <v>48112664.428000011</v>
      </c>
      <c r="H448" s="5">
        <v>47157119.100000009</v>
      </c>
      <c r="I448" s="5">
        <v>42133946.190000005</v>
      </c>
      <c r="J448" s="5">
        <v>43134272.690000005</v>
      </c>
      <c r="K448" s="5">
        <v>41642777.43999999</v>
      </c>
      <c r="L448" s="5">
        <v>42478731.250000007</v>
      </c>
      <c r="M448" s="5">
        <v>44437785.139999993</v>
      </c>
      <c r="N448" s="5">
        <v>42647803.060000002</v>
      </c>
      <c r="O448" s="5">
        <v>42554619.189999998</v>
      </c>
      <c r="P448" s="5">
        <v>45154784.340000011</v>
      </c>
    </row>
    <row r="449" spans="1:16" x14ac:dyDescent="0.3">
      <c r="A449" t="s">
        <v>37</v>
      </c>
      <c r="B449" s="6" t="s">
        <v>22</v>
      </c>
      <c r="C449" s="6" t="s">
        <v>39</v>
      </c>
      <c r="D449" s="7">
        <v>519968227.53799999</v>
      </c>
      <c r="E449" s="7">
        <v>45986197.399999999</v>
      </c>
      <c r="F449" s="7">
        <v>44576823.000000007</v>
      </c>
      <c r="G449" s="7">
        <v>47431200.748000011</v>
      </c>
      <c r="H449" s="7">
        <v>46469045.840000011</v>
      </c>
      <c r="I449" s="7">
        <v>41428176.040000007</v>
      </c>
      <c r="J449" s="7">
        <v>41896746.560000002</v>
      </c>
      <c r="K449" s="7">
        <v>40530704.149999991</v>
      </c>
      <c r="L449" s="7">
        <v>41288596.640000008</v>
      </c>
      <c r="M449" s="7">
        <v>43305073.659999996</v>
      </c>
      <c r="N449" s="7">
        <v>41548602.370000005</v>
      </c>
      <c r="O449" s="7">
        <v>41484308.559999995</v>
      </c>
      <c r="P449" s="7">
        <v>44022752.570000008</v>
      </c>
    </row>
    <row r="450" spans="1:16" x14ac:dyDescent="0.3">
      <c r="A450" t="s">
        <v>37</v>
      </c>
      <c r="B450" s="4" t="s">
        <v>22</v>
      </c>
      <c r="C450" s="4" t="s">
        <v>40</v>
      </c>
      <c r="D450" s="5">
        <v>11216604.649999999</v>
      </c>
      <c r="E450" s="5">
        <v>574676.35</v>
      </c>
      <c r="F450" s="5">
        <v>592632.6100000001</v>
      </c>
      <c r="G450" s="5">
        <v>681463.67999999993</v>
      </c>
      <c r="H450" s="5">
        <v>688073.26000000013</v>
      </c>
      <c r="I450" s="5">
        <v>705770.14999999979</v>
      </c>
      <c r="J450" s="5">
        <v>1237526.1299999999</v>
      </c>
      <c r="K450" s="5">
        <v>1112073.29</v>
      </c>
      <c r="L450" s="5">
        <v>1190134.6099999996</v>
      </c>
      <c r="M450" s="5">
        <v>1132711.4799999997</v>
      </c>
      <c r="N450" s="5">
        <v>1099200.69</v>
      </c>
      <c r="O450" s="5">
        <v>1070310.6299999999</v>
      </c>
      <c r="P450" s="5">
        <v>1132031.7699999998</v>
      </c>
    </row>
    <row r="451" spans="1:16" x14ac:dyDescent="0.3">
      <c r="B451" s="1" t="s">
        <v>41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x14ac:dyDescent="0.3">
      <c r="A452" t="s">
        <v>41</v>
      </c>
      <c r="B452" s="4" t="s">
        <v>22</v>
      </c>
      <c r="C452" s="4" t="s">
        <v>38</v>
      </c>
      <c r="D452" s="5">
        <v>513475521.33800006</v>
      </c>
      <c r="E452" s="5">
        <v>44727768.159999996</v>
      </c>
      <c r="F452" s="5">
        <v>43841895.769999996</v>
      </c>
      <c r="G452" s="5">
        <v>45995193.247999988</v>
      </c>
      <c r="H452" s="5">
        <v>45066452.730000004</v>
      </c>
      <c r="I452" s="5">
        <v>40982345.150000006</v>
      </c>
      <c r="J452" s="5">
        <v>41790369.990000002</v>
      </c>
      <c r="K452" s="5">
        <v>40077692.929999992</v>
      </c>
      <c r="L452" s="5">
        <v>41494255.729999997</v>
      </c>
      <c r="M452" s="5">
        <v>43010657.989999995</v>
      </c>
      <c r="N452" s="5">
        <v>41117620.780000009</v>
      </c>
      <c r="O452" s="5">
        <v>41416063.669999994</v>
      </c>
      <c r="P452" s="5">
        <v>43955205.190000005</v>
      </c>
    </row>
    <row r="453" spans="1:16" x14ac:dyDescent="0.3">
      <c r="A453" t="s">
        <v>41</v>
      </c>
      <c r="B453" s="6" t="s">
        <v>22</v>
      </c>
      <c r="C453" s="6" t="s">
        <v>39</v>
      </c>
      <c r="D453" s="7">
        <v>504761232.838</v>
      </c>
      <c r="E453" s="7">
        <v>44331693.93</v>
      </c>
      <c r="F453" s="7">
        <v>43369258.869999997</v>
      </c>
      <c r="G453" s="7">
        <v>45548199.02799999</v>
      </c>
      <c r="H453" s="7">
        <v>44598819.960000001</v>
      </c>
      <c r="I453" s="7">
        <v>40462310.720000006</v>
      </c>
      <c r="J453" s="7">
        <v>40823156.280000001</v>
      </c>
      <c r="K453" s="7">
        <v>39203432.61999999</v>
      </c>
      <c r="L453" s="7">
        <v>40545453.419999994</v>
      </c>
      <c r="M453" s="7">
        <v>42092607.689999998</v>
      </c>
      <c r="N453" s="7">
        <v>40241578.860000007</v>
      </c>
      <c r="O453" s="7">
        <v>40479265.319999993</v>
      </c>
      <c r="P453" s="7">
        <v>43065456.140000008</v>
      </c>
    </row>
    <row r="454" spans="1:16" x14ac:dyDescent="0.3">
      <c r="A454" t="s">
        <v>41</v>
      </c>
      <c r="B454" s="4" t="s">
        <v>22</v>
      </c>
      <c r="C454" s="4" t="s">
        <v>40</v>
      </c>
      <c r="D454" s="5">
        <v>8714288.5</v>
      </c>
      <c r="E454" s="5">
        <v>396074.23000000004</v>
      </c>
      <c r="F454" s="5">
        <v>472636.90000000008</v>
      </c>
      <c r="G454" s="5">
        <v>446994.22000000003</v>
      </c>
      <c r="H454" s="5">
        <v>467632.76999999996</v>
      </c>
      <c r="I454" s="5">
        <v>520034.43000000005</v>
      </c>
      <c r="J454" s="5">
        <v>967213.71</v>
      </c>
      <c r="K454" s="5">
        <v>874260.30999999994</v>
      </c>
      <c r="L454" s="5">
        <v>948802.31</v>
      </c>
      <c r="M454" s="5">
        <v>918050.3</v>
      </c>
      <c r="N454" s="5">
        <v>876041.92</v>
      </c>
      <c r="O454" s="5">
        <v>936798.35</v>
      </c>
      <c r="P454" s="5">
        <v>889749.04999999993</v>
      </c>
    </row>
    <row r="455" spans="1:16" x14ac:dyDescent="0.3">
      <c r="B455" s="1" t="s">
        <v>42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x14ac:dyDescent="0.3">
      <c r="A456" t="s">
        <v>42</v>
      </c>
      <c r="B456" s="4" t="s">
        <v>22</v>
      </c>
      <c r="C456" s="4" t="s">
        <v>43</v>
      </c>
      <c r="D456" s="9">
        <v>0.96666073694714949</v>
      </c>
      <c r="E456" s="9">
        <v>0.96062991429579858</v>
      </c>
      <c r="F456" s="9">
        <v>0.97060934602660776</v>
      </c>
      <c r="G456" s="9">
        <v>0.95598931788180652</v>
      </c>
      <c r="H456" s="9">
        <v>0.95566594376627212</v>
      </c>
      <c r="I456" s="9">
        <v>0.9726680943957412</v>
      </c>
      <c r="J456" s="9">
        <v>0.96884373802571233</v>
      </c>
      <c r="K456" s="9">
        <v>0.96241642353815104</v>
      </c>
      <c r="L456" s="9">
        <v>0.97682427202907551</v>
      </c>
      <c r="M456" s="9">
        <v>0.96788482716895374</v>
      </c>
      <c r="N456" s="9">
        <v>0.96412048991486798</v>
      </c>
      <c r="O456" s="9">
        <v>0.97324484294133795</v>
      </c>
      <c r="P456" s="9">
        <v>0.97343406313343039</v>
      </c>
    </row>
    <row r="457" spans="1:16" x14ac:dyDescent="0.3">
      <c r="A457" t="s">
        <v>42</v>
      </c>
      <c r="B457" s="6" t="s">
        <v>22</v>
      </c>
      <c r="C457" s="6" t="s">
        <v>44</v>
      </c>
      <c r="D457" s="10">
        <v>0.97075399246603267</v>
      </c>
      <c r="E457" s="10">
        <v>0.9640217377486402</v>
      </c>
      <c r="F457" s="10">
        <v>0.97291049364374826</v>
      </c>
      <c r="G457" s="10">
        <v>0.96030035735328878</v>
      </c>
      <c r="H457" s="10">
        <v>0.95975329714237123</v>
      </c>
      <c r="I457" s="10">
        <v>0.9766857870096084</v>
      </c>
      <c r="J457" s="10">
        <v>0.97437533058891523</v>
      </c>
      <c r="K457" s="10">
        <v>0.96725269008187209</v>
      </c>
      <c r="L457" s="10">
        <v>0.98200124779053244</v>
      </c>
      <c r="M457" s="10">
        <v>0.97200175712621106</v>
      </c>
      <c r="N457" s="10">
        <v>0.96854229900778255</v>
      </c>
      <c r="O457" s="10">
        <v>0.97577293017801225</v>
      </c>
      <c r="P457" s="10">
        <v>0.9782545076326653</v>
      </c>
    </row>
    <row r="458" spans="1:16" x14ac:dyDescent="0.3">
      <c r="A458" t="s">
        <v>42</v>
      </c>
      <c r="B458" s="4" t="s">
        <v>22</v>
      </c>
      <c r="C458" s="4" t="s">
        <v>45</v>
      </c>
      <c r="D458" s="9">
        <v>0.77690965955548774</v>
      </c>
      <c r="E458" s="9">
        <v>0.68921268467024965</v>
      </c>
      <c r="F458" s="9">
        <v>0.79752091266121861</v>
      </c>
      <c r="G458" s="9">
        <v>0.65593256562110558</v>
      </c>
      <c r="H458" s="9">
        <v>0.67962642524431172</v>
      </c>
      <c r="I458" s="9">
        <v>0.73683256510635964</v>
      </c>
      <c r="J458" s="9">
        <v>0.78157033338762716</v>
      </c>
      <c r="K458" s="9">
        <v>0.78615350072835566</v>
      </c>
      <c r="L458" s="9">
        <v>0.79722268559184273</v>
      </c>
      <c r="M458" s="9">
        <v>0.81048909295066052</v>
      </c>
      <c r="N458" s="9">
        <v>0.79698086797962264</v>
      </c>
      <c r="O458" s="9">
        <v>0.87525838176530124</v>
      </c>
      <c r="P458" s="9">
        <v>0.78597533530353136</v>
      </c>
    </row>
    <row r="459" spans="1:16" x14ac:dyDescent="0.3">
      <c r="B459" s="6" t="s">
        <v>22</v>
      </c>
      <c r="C459" s="6" t="s">
        <v>46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x14ac:dyDescent="0.3">
      <c r="B460" s="1" t="s">
        <v>196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x14ac:dyDescent="0.3">
      <c r="A461" t="s">
        <v>196</v>
      </c>
      <c r="B461" s="4" t="s">
        <v>22</v>
      </c>
      <c r="C461" s="4" t="s">
        <v>38</v>
      </c>
      <c r="D461" s="5">
        <v>447019745.96199995</v>
      </c>
      <c r="E461" s="5">
        <v>43078417.009999998</v>
      </c>
      <c r="F461" s="5">
        <v>42008196.829999998</v>
      </c>
      <c r="G461" s="5">
        <v>44037314.218000002</v>
      </c>
      <c r="H461" s="5">
        <v>43026307.300000004</v>
      </c>
      <c r="I461" s="5">
        <v>38912961.050000004</v>
      </c>
      <c r="J461" s="5">
        <v>39464898.68</v>
      </c>
      <c r="K461" s="5">
        <v>37629593.889999993</v>
      </c>
      <c r="L461" s="5">
        <v>38625753.029999994</v>
      </c>
      <c r="M461" s="5">
        <v>39320067.829999983</v>
      </c>
      <c r="N461" s="5">
        <v>36012170.844000004</v>
      </c>
      <c r="O461" s="5">
        <v>32514500.50999999</v>
      </c>
      <c r="P461" s="5">
        <v>12389564.77</v>
      </c>
    </row>
    <row r="462" spans="1:16" x14ac:dyDescent="0.3">
      <c r="A462" t="s">
        <v>196</v>
      </c>
      <c r="B462" s="6" t="s">
        <v>22</v>
      </c>
      <c r="C462" s="6" t="s">
        <v>39</v>
      </c>
      <c r="D462" s="7">
        <v>440377771.28200001</v>
      </c>
      <c r="E462" s="7">
        <v>42741320.229999997</v>
      </c>
      <c r="F462" s="7">
        <v>41607026.449999996</v>
      </c>
      <c r="G462" s="7">
        <v>43663332.928000003</v>
      </c>
      <c r="H462" s="7">
        <v>42631702.030000001</v>
      </c>
      <c r="I462" s="7">
        <v>38492932.240000002</v>
      </c>
      <c r="J462" s="7">
        <v>38642457.799999997</v>
      </c>
      <c r="K462" s="7">
        <v>36889799.679999992</v>
      </c>
      <c r="L462" s="7">
        <v>37828225.50999999</v>
      </c>
      <c r="M462" s="7">
        <v>38575659.659999982</v>
      </c>
      <c r="N462" s="7">
        <v>35313499.344000004</v>
      </c>
      <c r="O462" s="7">
        <v>31854775.859999992</v>
      </c>
      <c r="P462" s="7">
        <v>12137039.549999999</v>
      </c>
    </row>
    <row r="463" spans="1:16" x14ac:dyDescent="0.3">
      <c r="A463" t="s">
        <v>196</v>
      </c>
      <c r="B463" s="4" t="s">
        <v>22</v>
      </c>
      <c r="C463" s="4" t="s">
        <v>40</v>
      </c>
      <c r="D463" s="5">
        <v>6641974.6799999997</v>
      </c>
      <c r="E463" s="5">
        <v>337096.77999999997</v>
      </c>
      <c r="F463" s="5">
        <v>401170.38</v>
      </c>
      <c r="G463" s="5">
        <v>373981.29000000004</v>
      </c>
      <c r="H463" s="5">
        <v>394605.26999999996</v>
      </c>
      <c r="I463" s="5">
        <v>420028.80999999994</v>
      </c>
      <c r="J463" s="5">
        <v>822440.87999999989</v>
      </c>
      <c r="K463" s="5">
        <v>739794.21000000008</v>
      </c>
      <c r="L463" s="5">
        <v>797527.52000000014</v>
      </c>
      <c r="M463" s="5">
        <v>744408.16999999993</v>
      </c>
      <c r="N463" s="5">
        <v>698671.50000000012</v>
      </c>
      <c r="O463" s="5">
        <v>659724.65</v>
      </c>
      <c r="P463" s="5">
        <v>252525.22000000003</v>
      </c>
    </row>
    <row r="464" spans="1:16" x14ac:dyDescent="0.3">
      <c r="B464" s="1" t="s">
        <v>48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x14ac:dyDescent="0.3">
      <c r="A465" t="s">
        <v>48</v>
      </c>
      <c r="B465" s="4" t="s">
        <v>22</v>
      </c>
      <c r="C465" s="4" t="s">
        <v>43</v>
      </c>
      <c r="D465" s="9">
        <v>0.84155216578885317</v>
      </c>
      <c r="E465" s="9">
        <v>0.92520637050974586</v>
      </c>
      <c r="F465" s="9">
        <v>0.93001335222423753</v>
      </c>
      <c r="G465" s="9">
        <v>0.91529568652139981</v>
      </c>
      <c r="H465" s="9">
        <v>0.9124032197293408</v>
      </c>
      <c r="I465" s="9">
        <v>0.92355367984106684</v>
      </c>
      <c r="J465" s="9">
        <v>0.91493135780052948</v>
      </c>
      <c r="K465" s="9">
        <v>0.90362834093421607</v>
      </c>
      <c r="L465" s="9">
        <v>0.90929629707337334</v>
      </c>
      <c r="M465" s="9">
        <v>0.884834104717938</v>
      </c>
      <c r="N465" s="9">
        <v>0.84440858051551893</v>
      </c>
      <c r="O465" s="9">
        <v>0.7640651268626707</v>
      </c>
      <c r="P465" s="9">
        <v>0.27437989021740938</v>
      </c>
    </row>
    <row r="466" spans="1:16" x14ac:dyDescent="0.3">
      <c r="A466" t="s">
        <v>48</v>
      </c>
      <c r="B466" s="6" t="s">
        <v>22</v>
      </c>
      <c r="C466" s="6" t="s">
        <v>44</v>
      </c>
      <c r="D466" s="10">
        <v>0.84693207769087508</v>
      </c>
      <c r="E466" s="10">
        <v>0.92943801937404802</v>
      </c>
      <c r="F466" s="10">
        <v>0.9333780123810077</v>
      </c>
      <c r="G466" s="10">
        <v>0.92056140766879313</v>
      </c>
      <c r="H466" s="10">
        <v>0.91742150628156716</v>
      </c>
      <c r="I466" s="10">
        <v>0.92914861139032656</v>
      </c>
      <c r="J466" s="10">
        <v>0.92232597928959559</v>
      </c>
      <c r="K466" s="10">
        <v>0.91016922734612793</v>
      </c>
      <c r="L466" s="10">
        <v>0.91619063345331431</v>
      </c>
      <c r="M466" s="10">
        <v>0.89078845501725867</v>
      </c>
      <c r="N466" s="10">
        <v>0.84993230408871634</v>
      </c>
      <c r="O466" s="10">
        <v>0.76787529949854361</v>
      </c>
      <c r="P466" s="10">
        <v>0.27569924281088626</v>
      </c>
    </row>
    <row r="467" spans="1:16" x14ac:dyDescent="0.3">
      <c r="A467" t="s">
        <v>48</v>
      </c>
      <c r="B467" s="4" t="s">
        <v>22</v>
      </c>
      <c r="C467" s="4" t="s">
        <v>45</v>
      </c>
      <c r="D467" s="9">
        <v>0.5921555486044523</v>
      </c>
      <c r="E467" s="9">
        <v>0.58658544065716289</v>
      </c>
      <c r="F467" s="9">
        <v>0.67692930363720605</v>
      </c>
      <c r="G467" s="9">
        <v>0.54879122831608584</v>
      </c>
      <c r="H467" s="9">
        <v>0.57349310449878532</v>
      </c>
      <c r="I467" s="9">
        <v>0.5951354134203608</v>
      </c>
      <c r="J467" s="9">
        <v>0.66458465810334033</v>
      </c>
      <c r="K467" s="9">
        <v>0.66523871821433644</v>
      </c>
      <c r="L467" s="9">
        <v>0.67011539140097809</v>
      </c>
      <c r="M467" s="9">
        <v>0.6571913352551173</v>
      </c>
      <c r="N467" s="9">
        <v>0.63561777786001949</v>
      </c>
      <c r="O467" s="9">
        <v>0.61638615137364383</v>
      </c>
      <c r="P467" s="9">
        <v>0.22307255564037753</v>
      </c>
    </row>
    <row r="468" spans="1:16" x14ac:dyDescent="0.3">
      <c r="B468" s="6" t="s">
        <v>22</v>
      </c>
      <c r="C468" s="6" t="s">
        <v>46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x14ac:dyDescent="0.3">
      <c r="B469" s="1" t="s">
        <v>197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x14ac:dyDescent="0.3">
      <c r="A470" t="s">
        <v>197</v>
      </c>
      <c r="B470" s="4" t="s">
        <v>22</v>
      </c>
      <c r="C470" s="4" t="s">
        <v>38</v>
      </c>
      <c r="D470" s="5">
        <v>51296331.045000017</v>
      </c>
      <c r="E470" s="5">
        <v>642785.14</v>
      </c>
      <c r="F470" s="5">
        <v>742880.73999999987</v>
      </c>
      <c r="G470" s="5">
        <v>821104.32</v>
      </c>
      <c r="H470" s="5">
        <v>883047.08</v>
      </c>
      <c r="I470" s="5">
        <v>906807.32</v>
      </c>
      <c r="J470" s="5">
        <v>1124012.6300000001</v>
      </c>
      <c r="K470" s="5">
        <v>1242327.8400000003</v>
      </c>
      <c r="L470" s="5">
        <v>1604164.5000000002</v>
      </c>
      <c r="M470" s="5">
        <v>2227512.9800000009</v>
      </c>
      <c r="N470" s="5">
        <v>3682138.7649999997</v>
      </c>
      <c r="O470" s="5">
        <v>7396864.5499999989</v>
      </c>
      <c r="P470" s="5">
        <v>30022685.180000011</v>
      </c>
    </row>
    <row r="471" spans="1:16" x14ac:dyDescent="0.3">
      <c r="A471" t="s">
        <v>197</v>
      </c>
      <c r="B471" s="6" t="s">
        <v>22</v>
      </c>
      <c r="C471" s="6" t="s">
        <v>39</v>
      </c>
      <c r="D471" s="7">
        <v>50262207.545000017</v>
      </c>
      <c r="E471" s="7">
        <v>629325.14</v>
      </c>
      <c r="F471" s="7">
        <v>725596.05999999982</v>
      </c>
      <c r="G471" s="7">
        <v>803024.46</v>
      </c>
      <c r="H471" s="7">
        <v>863547.26</v>
      </c>
      <c r="I471" s="7">
        <v>879733.11</v>
      </c>
      <c r="J471" s="7">
        <v>1079413.75</v>
      </c>
      <c r="K471" s="7">
        <v>1204234.9900000002</v>
      </c>
      <c r="L471" s="7">
        <v>1559557.3500000003</v>
      </c>
      <c r="M471" s="7">
        <v>2171502.1500000008</v>
      </c>
      <c r="N471" s="7">
        <v>3614918.8349999995</v>
      </c>
      <c r="O471" s="7">
        <v>7231605.3399999989</v>
      </c>
      <c r="P471" s="7">
        <v>29499749.100000013</v>
      </c>
    </row>
    <row r="472" spans="1:16" x14ac:dyDescent="0.3">
      <c r="A472" t="s">
        <v>197</v>
      </c>
      <c r="B472" s="4" t="s">
        <v>22</v>
      </c>
      <c r="C472" s="4" t="s">
        <v>40</v>
      </c>
      <c r="D472" s="5">
        <v>1034123.5</v>
      </c>
      <c r="E472" s="5">
        <v>13460</v>
      </c>
      <c r="F472" s="5">
        <v>17284.68</v>
      </c>
      <c r="G472" s="5">
        <v>18079.86</v>
      </c>
      <c r="H472" s="5">
        <v>19499.82</v>
      </c>
      <c r="I472" s="5">
        <v>27074.21</v>
      </c>
      <c r="J472" s="5">
        <v>44598.880000000005</v>
      </c>
      <c r="K472" s="5">
        <v>38092.850000000006</v>
      </c>
      <c r="L472" s="5">
        <v>44607.150000000009</v>
      </c>
      <c r="M472" s="5">
        <v>56010.83</v>
      </c>
      <c r="N472" s="5">
        <v>67219.929999999993</v>
      </c>
      <c r="O472" s="5">
        <v>165259.21</v>
      </c>
      <c r="P472" s="5">
        <v>522936.08</v>
      </c>
    </row>
    <row r="473" spans="1:16" x14ac:dyDescent="0.3">
      <c r="B473" s="1" t="s">
        <v>65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x14ac:dyDescent="0.3">
      <c r="A474" t="s">
        <v>65</v>
      </c>
      <c r="B474" s="4" t="s">
        <v>22</v>
      </c>
      <c r="C474" s="4" t="s">
        <v>43</v>
      </c>
      <c r="D474" s="9">
        <v>9.6569645698853318E-2</v>
      </c>
      <c r="E474" s="9">
        <v>1.3805263695250135E-2</v>
      </c>
      <c r="F474" s="9">
        <v>1.6446528521710465E-2</v>
      </c>
      <c r="G474" s="9">
        <v>1.7066282438561932E-2</v>
      </c>
      <c r="H474" s="9">
        <v>1.8725636698192612E-2</v>
      </c>
      <c r="I474" s="9">
        <v>2.1522012581276329E-2</v>
      </c>
      <c r="J474" s="9">
        <v>2.6058457924586373E-2</v>
      </c>
      <c r="K474" s="9">
        <v>2.9832972639492621E-2</v>
      </c>
      <c r="L474" s="9">
        <v>3.7763945692233923E-2</v>
      </c>
      <c r="M474" s="9">
        <v>5.0126552729445988E-2</v>
      </c>
      <c r="N474" s="9">
        <v>8.6338298829126123E-2</v>
      </c>
      <c r="O474" s="9">
        <v>0.17382048507998879</v>
      </c>
      <c r="P474" s="9">
        <v>0.66488381284117115</v>
      </c>
    </row>
    <row r="475" spans="1:16" x14ac:dyDescent="0.3">
      <c r="A475" t="s">
        <v>65</v>
      </c>
      <c r="B475" s="6" t="s">
        <v>22</v>
      </c>
      <c r="C475" s="6" t="s">
        <v>44</v>
      </c>
      <c r="D475" s="10">
        <v>9.6663997688833381E-2</v>
      </c>
      <c r="E475" s="10">
        <v>1.3685087604134019E-2</v>
      </c>
      <c r="F475" s="10">
        <v>1.6277428743632083E-2</v>
      </c>
      <c r="G475" s="10">
        <v>1.6930300041663196E-2</v>
      </c>
      <c r="H475" s="10">
        <v>1.8583279350588015E-2</v>
      </c>
      <c r="I475" s="10">
        <v>2.1235139803176328E-2</v>
      </c>
      <c r="J475" s="10">
        <v>2.576366516799055E-2</v>
      </c>
      <c r="K475" s="10">
        <v>2.9711672058379487E-2</v>
      </c>
      <c r="L475" s="10">
        <v>3.7772108449167188E-2</v>
      </c>
      <c r="M475" s="10">
        <v>5.0144289490165965E-2</v>
      </c>
      <c r="N475" s="10">
        <v>8.7004583278356834E-2</v>
      </c>
      <c r="O475" s="10">
        <v>0.17432146252457631</v>
      </c>
      <c r="P475" s="10">
        <v>0.67010233067759328</v>
      </c>
    </row>
    <row r="476" spans="1:16" x14ac:dyDescent="0.3">
      <c r="A476" t="s">
        <v>65</v>
      </c>
      <c r="B476" s="4" t="s">
        <v>22</v>
      </c>
      <c r="C476" s="4" t="s">
        <v>45</v>
      </c>
      <c r="D476" s="9">
        <v>9.2195769777799932E-2</v>
      </c>
      <c r="E476" s="9">
        <v>2.3421879115087998E-2</v>
      </c>
      <c r="F476" s="9">
        <v>2.9165927943114702E-2</v>
      </c>
      <c r="G476" s="9">
        <v>2.6530922381659435E-2</v>
      </c>
      <c r="H476" s="9">
        <v>2.8339743939475276E-2</v>
      </c>
      <c r="I476" s="9">
        <v>3.8361228510443532E-2</v>
      </c>
      <c r="J476" s="9">
        <v>3.6038738026485155E-2</v>
      </c>
      <c r="K476" s="9">
        <v>3.4253902456374982E-2</v>
      </c>
      <c r="L476" s="9">
        <v>3.7480760264588915E-2</v>
      </c>
      <c r="M476" s="9">
        <v>4.944845266333843E-2</v>
      </c>
      <c r="N476" s="9">
        <v>6.1153464159488469E-2</v>
      </c>
      <c r="O476" s="9">
        <v>0.15440303531321559</v>
      </c>
      <c r="P476" s="9">
        <v>0.461944703195035</v>
      </c>
    </row>
    <row r="477" spans="1:16" x14ac:dyDescent="0.3">
      <c r="B477" s="6" t="s">
        <v>22</v>
      </c>
      <c r="C477" s="6" t="s">
        <v>46</v>
      </c>
      <c r="D477" s="10">
        <v>0.60947280333390408</v>
      </c>
      <c r="E477" s="10">
        <v>0.18457806887214903</v>
      </c>
      <c r="F477" s="10">
        <v>0.23499523186773019</v>
      </c>
      <c r="G477" s="10">
        <v>0.20148067716614673</v>
      </c>
      <c r="H477" s="10">
        <v>0.21377083313260581</v>
      </c>
      <c r="I477" s="10">
        <v>0.28153104736149132</v>
      </c>
      <c r="J477" s="10">
        <v>0.30632272069752803</v>
      </c>
      <c r="K477" s="10">
        <v>0.3095616795299585</v>
      </c>
      <c r="L477" s="10">
        <v>0.4163440352901851</v>
      </c>
      <c r="M477" s="10">
        <v>0.43525518215854653</v>
      </c>
      <c r="N477" s="10">
        <v>0.55490398580583433</v>
      </c>
      <c r="O477" s="10">
        <v>0.73673078832570071</v>
      </c>
      <c r="P477" s="10">
        <v>0.91629739015968392</v>
      </c>
    </row>
    <row r="478" spans="1:16" x14ac:dyDescent="0.3">
      <c r="B478" s="1" t="s">
        <v>198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x14ac:dyDescent="0.3">
      <c r="A479" t="s">
        <v>198</v>
      </c>
      <c r="B479" s="4" t="s">
        <v>22</v>
      </c>
      <c r="C479" s="4" t="s">
        <v>38</v>
      </c>
      <c r="D479" s="5">
        <v>5155131.88</v>
      </c>
      <c r="E479" s="5">
        <v>304804.24999999994</v>
      </c>
      <c r="F479" s="5">
        <v>337004.11999999994</v>
      </c>
      <c r="G479" s="5">
        <v>348986.73000000004</v>
      </c>
      <c r="H479" s="5">
        <v>370671.26999999996</v>
      </c>
      <c r="I479" s="5">
        <v>396795.62999999995</v>
      </c>
      <c r="J479" s="5">
        <v>416329.19</v>
      </c>
      <c r="K479" s="5">
        <v>412209.83999999997</v>
      </c>
      <c r="L479" s="5">
        <v>445700.48</v>
      </c>
      <c r="M479" s="5">
        <v>501676.15000000014</v>
      </c>
      <c r="N479" s="5">
        <v>515256.34</v>
      </c>
      <c r="O479" s="5">
        <v>534394.22</v>
      </c>
      <c r="P479" s="5">
        <v>571303.6599999998</v>
      </c>
    </row>
    <row r="480" spans="1:16" x14ac:dyDescent="0.3">
      <c r="A480" t="s">
        <v>198</v>
      </c>
      <c r="B480" s="6" t="s">
        <v>22</v>
      </c>
      <c r="C480" s="6" t="s">
        <v>39</v>
      </c>
      <c r="D480" s="7">
        <v>4922383.72</v>
      </c>
      <c r="E480" s="7">
        <v>296906.58999999997</v>
      </c>
      <c r="F480" s="7">
        <v>327734.79999999993</v>
      </c>
      <c r="G480" s="7">
        <v>339308.79000000004</v>
      </c>
      <c r="H480" s="7">
        <v>360572.55</v>
      </c>
      <c r="I480" s="7">
        <v>382816.6</v>
      </c>
      <c r="J480" s="7">
        <v>393256.5</v>
      </c>
      <c r="K480" s="7">
        <v>390246.89999999997</v>
      </c>
      <c r="L480" s="7">
        <v>420325.8</v>
      </c>
      <c r="M480" s="7">
        <v>472926.79000000015</v>
      </c>
      <c r="N480" s="7">
        <v>488496.78</v>
      </c>
      <c r="O480" s="7">
        <v>507428.25</v>
      </c>
      <c r="P480" s="7">
        <v>542363.36999999976</v>
      </c>
    </row>
    <row r="481" spans="1:16" x14ac:dyDescent="0.3">
      <c r="A481" t="s">
        <v>198</v>
      </c>
      <c r="B481" s="4" t="s">
        <v>22</v>
      </c>
      <c r="C481" s="4" t="s">
        <v>40</v>
      </c>
      <c r="D481" s="5">
        <v>232748.16000000003</v>
      </c>
      <c r="E481" s="5">
        <v>7897.66</v>
      </c>
      <c r="F481" s="5">
        <v>9269.3200000000015</v>
      </c>
      <c r="G481" s="5">
        <v>9677.94</v>
      </c>
      <c r="H481" s="5">
        <v>10098.719999999998</v>
      </c>
      <c r="I481" s="5">
        <v>13979.029999999999</v>
      </c>
      <c r="J481" s="5">
        <v>23072.690000000002</v>
      </c>
      <c r="K481" s="5">
        <v>21962.94</v>
      </c>
      <c r="L481" s="5">
        <v>25374.680000000004</v>
      </c>
      <c r="M481" s="5">
        <v>28749.360000000001</v>
      </c>
      <c r="N481" s="5">
        <v>26759.56</v>
      </c>
      <c r="O481" s="5">
        <v>26965.969999999998</v>
      </c>
      <c r="P481" s="5">
        <v>28940.29</v>
      </c>
    </row>
    <row r="482" spans="1:16" x14ac:dyDescent="0.3">
      <c r="B482" s="1" t="s">
        <v>82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x14ac:dyDescent="0.3">
      <c r="A483" t="s">
        <v>82</v>
      </c>
      <c r="B483" s="4" t="s">
        <v>22</v>
      </c>
      <c r="C483" s="4" t="s">
        <v>43</v>
      </c>
      <c r="D483" s="9">
        <v>9.7049681534872329E-3</v>
      </c>
      <c r="E483" s="9">
        <v>6.5463601829422275E-3</v>
      </c>
      <c r="F483" s="9">
        <v>7.4608851368443557E-3</v>
      </c>
      <c r="G483" s="9">
        <v>7.2535315628228037E-3</v>
      </c>
      <c r="H483" s="9">
        <v>7.8603459472145719E-3</v>
      </c>
      <c r="I483" s="9">
        <v>9.4174808172649803E-3</v>
      </c>
      <c r="J483" s="9">
        <v>9.6519348544972516E-3</v>
      </c>
      <c r="K483" s="9">
        <v>9.898711501506419E-3</v>
      </c>
      <c r="L483" s="9">
        <v>1.0492320907065696E-2</v>
      </c>
      <c r="M483" s="9">
        <v>1.1289404915647427E-2</v>
      </c>
      <c r="N483" s="9">
        <v>1.2081661962167202E-2</v>
      </c>
      <c r="O483" s="9">
        <v>1.2557842842254325E-2</v>
      </c>
      <c r="P483" s="9">
        <v>1.26521180058857E-2</v>
      </c>
    </row>
    <row r="484" spans="1:16" x14ac:dyDescent="0.3">
      <c r="A484" t="s">
        <v>82</v>
      </c>
      <c r="B484" s="6" t="s">
        <v>22</v>
      </c>
      <c r="C484" s="6" t="s">
        <v>44</v>
      </c>
      <c r="D484" s="10">
        <v>9.4667009623011344E-3</v>
      </c>
      <c r="E484" s="10">
        <v>6.4564283803992019E-3</v>
      </c>
      <c r="F484" s="10">
        <v>7.3521345386143794E-3</v>
      </c>
      <c r="G484" s="10">
        <v>7.1537044107892918E-3</v>
      </c>
      <c r="H484" s="10">
        <v>7.7594136802702192E-3</v>
      </c>
      <c r="I484" s="10">
        <v>9.2404888796064864E-3</v>
      </c>
      <c r="J484" s="10">
        <v>9.3863254856035288E-3</v>
      </c>
      <c r="K484" s="10">
        <v>9.6284263543938466E-3</v>
      </c>
      <c r="L484" s="10">
        <v>1.0180191002006405E-2</v>
      </c>
      <c r="M484" s="10">
        <v>1.0920817124410826E-2</v>
      </c>
      <c r="N484" s="10">
        <v>1.1757237359028883E-2</v>
      </c>
      <c r="O484" s="10">
        <v>1.2231811680459646E-2</v>
      </c>
      <c r="P484" s="10">
        <v>1.232006947174861E-2</v>
      </c>
    </row>
    <row r="485" spans="1:16" x14ac:dyDescent="0.3">
      <c r="A485" t="s">
        <v>82</v>
      </c>
      <c r="B485" s="4" t="s">
        <v>22</v>
      </c>
      <c r="C485" s="4" t="s">
        <v>45</v>
      </c>
      <c r="D485" s="9">
        <v>2.0750322157427566E-2</v>
      </c>
      <c r="E485" s="9">
        <v>1.374279627132733E-2</v>
      </c>
      <c r="F485" s="9">
        <v>1.5640921278361648E-2</v>
      </c>
      <c r="G485" s="9">
        <v>1.4201695972997419E-2</v>
      </c>
      <c r="H485" s="9">
        <v>1.4676809268826979E-2</v>
      </c>
      <c r="I485" s="9">
        <v>1.9806774202621068E-2</v>
      </c>
      <c r="J485" s="9">
        <v>1.8644204304599211E-2</v>
      </c>
      <c r="K485" s="9">
        <v>1.9749543665417948E-2</v>
      </c>
      <c r="L485" s="9">
        <v>2.1320848739958931E-2</v>
      </c>
      <c r="M485" s="9">
        <v>2.5381008763149471E-2</v>
      </c>
      <c r="N485" s="9">
        <v>2.4344562593023849E-2</v>
      </c>
      <c r="O485" s="9">
        <v>2.5194526938408526E-2</v>
      </c>
      <c r="P485" s="9">
        <v>2.5564909719804071E-2</v>
      </c>
    </row>
    <row r="486" spans="1:16" x14ac:dyDescent="0.3">
      <c r="B486" s="6" t="s">
        <v>22</v>
      </c>
      <c r="C486" s="6" t="s">
        <v>46</v>
      </c>
      <c r="D486" s="10">
        <v>0.15683988796083004</v>
      </c>
      <c r="E486" s="10">
        <v>0.10733785202486081</v>
      </c>
      <c r="F486" s="10">
        <v>0.139351298442984</v>
      </c>
      <c r="G486" s="10">
        <v>0.1072404304396307</v>
      </c>
      <c r="H486" s="10">
        <v>0.11413119543955126</v>
      </c>
      <c r="I486" s="10">
        <v>0.17146289562139172</v>
      </c>
      <c r="J486" s="10">
        <v>0.16356388262636368</v>
      </c>
      <c r="K486" s="10">
        <v>0.14876625964763804</v>
      </c>
      <c r="L486" s="10">
        <v>0.19819359693340774</v>
      </c>
      <c r="M486" s="10">
        <v>0.17357809093033869</v>
      </c>
      <c r="N486" s="10">
        <v>0.17445657102288264</v>
      </c>
      <c r="O486" s="10">
        <v>0.20217284972141453</v>
      </c>
      <c r="P486" s="10">
        <v>0.20831230488234631</v>
      </c>
    </row>
    <row r="487" spans="1:16" x14ac:dyDescent="0.3">
      <c r="B487" s="1" t="s">
        <v>199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x14ac:dyDescent="0.3">
      <c r="A488" t="s">
        <v>199</v>
      </c>
      <c r="B488" s="4" t="s">
        <v>22</v>
      </c>
      <c r="C488" s="4" t="s">
        <v>38</v>
      </c>
      <c r="D488" s="5">
        <v>3618088.1100000003</v>
      </c>
      <c r="E488" s="5">
        <v>241059.84000000003</v>
      </c>
      <c r="F488" s="5">
        <v>257817.48</v>
      </c>
      <c r="G488" s="5">
        <v>279263.99</v>
      </c>
      <c r="H488" s="5">
        <v>274629.74</v>
      </c>
      <c r="I488" s="5">
        <v>268565.33</v>
      </c>
      <c r="J488" s="5">
        <v>275776.30999999994</v>
      </c>
      <c r="K488" s="5">
        <v>275646.19000000006</v>
      </c>
      <c r="L488" s="5">
        <v>299482.40999999997</v>
      </c>
      <c r="M488" s="5">
        <v>364857.25000000006</v>
      </c>
      <c r="N488" s="5">
        <v>343606.47000000003</v>
      </c>
      <c r="O488" s="5">
        <v>369726.17</v>
      </c>
      <c r="P488" s="5">
        <v>367656.93</v>
      </c>
    </row>
    <row r="489" spans="1:16" x14ac:dyDescent="0.3">
      <c r="A489" t="s">
        <v>199</v>
      </c>
      <c r="B489" s="6" t="s">
        <v>22</v>
      </c>
      <c r="C489" s="6" t="s">
        <v>39</v>
      </c>
      <c r="D489" s="7">
        <v>3456489.0800000005</v>
      </c>
      <c r="E489" s="7">
        <v>231589.75000000003</v>
      </c>
      <c r="F489" s="7">
        <v>246679.92</v>
      </c>
      <c r="G489" s="7">
        <v>270641.40999999997</v>
      </c>
      <c r="H489" s="7">
        <v>265685.37</v>
      </c>
      <c r="I489" s="7">
        <v>257308.69</v>
      </c>
      <c r="J489" s="7">
        <v>261861.49999999994</v>
      </c>
      <c r="K489" s="7">
        <v>262147.24000000005</v>
      </c>
      <c r="L489" s="7">
        <v>283234.73</v>
      </c>
      <c r="M489" s="7">
        <v>347170.36000000004</v>
      </c>
      <c r="N489" s="7">
        <v>326871.49000000005</v>
      </c>
      <c r="O489" s="7">
        <v>352818.01</v>
      </c>
      <c r="P489" s="7">
        <v>350480.61</v>
      </c>
    </row>
    <row r="490" spans="1:16" x14ac:dyDescent="0.3">
      <c r="A490" t="s">
        <v>199</v>
      </c>
      <c r="B490" s="4" t="s">
        <v>22</v>
      </c>
      <c r="C490" s="4" t="s">
        <v>40</v>
      </c>
      <c r="D490" s="5">
        <v>161599.03</v>
      </c>
      <c r="E490" s="5">
        <v>9470.09</v>
      </c>
      <c r="F490" s="5">
        <v>11137.56</v>
      </c>
      <c r="G490" s="5">
        <v>8622.58</v>
      </c>
      <c r="H490" s="5">
        <v>8944.369999999999</v>
      </c>
      <c r="I490" s="5">
        <v>11256.640000000001</v>
      </c>
      <c r="J490" s="5">
        <v>13914.810000000001</v>
      </c>
      <c r="K490" s="5">
        <v>13498.95</v>
      </c>
      <c r="L490" s="5">
        <v>16247.68</v>
      </c>
      <c r="M490" s="5">
        <v>17686.889999999996</v>
      </c>
      <c r="N490" s="5">
        <v>16734.98</v>
      </c>
      <c r="O490" s="5">
        <v>16908.16</v>
      </c>
      <c r="P490" s="5">
        <v>17176.32</v>
      </c>
    </row>
    <row r="491" spans="1:16" x14ac:dyDescent="0.3">
      <c r="B491" s="1" t="s">
        <v>100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x14ac:dyDescent="0.3">
      <c r="A492" t="s">
        <v>100</v>
      </c>
      <c r="B492" s="4" t="s">
        <v>22</v>
      </c>
      <c r="C492" s="4" t="s">
        <v>43</v>
      </c>
      <c r="D492" s="9">
        <v>6.8113543361107603E-3</v>
      </c>
      <c r="E492" s="9">
        <v>5.1773049039914127E-3</v>
      </c>
      <c r="F492" s="9">
        <v>5.7077836453473252E-3</v>
      </c>
      <c r="G492" s="9">
        <v>5.8043759022723632E-3</v>
      </c>
      <c r="H492" s="9">
        <v>5.8237175052536219E-3</v>
      </c>
      <c r="I492" s="9">
        <v>6.3740844208829608E-3</v>
      </c>
      <c r="J492" s="9">
        <v>6.3934382754513045E-3</v>
      </c>
      <c r="K492" s="9">
        <v>6.6193036811043248E-3</v>
      </c>
      <c r="L492" s="9">
        <v>7.0501731381160289E-3</v>
      </c>
      <c r="M492" s="9">
        <v>8.2105183426790414E-3</v>
      </c>
      <c r="N492" s="9">
        <v>8.0568386961595573E-3</v>
      </c>
      <c r="O492" s="9">
        <v>8.6882734950400574E-3</v>
      </c>
      <c r="P492" s="9">
        <v>8.1421478448810564E-3</v>
      </c>
    </row>
    <row r="493" spans="1:16" x14ac:dyDescent="0.3">
      <c r="A493" t="s">
        <v>100</v>
      </c>
      <c r="B493" s="6" t="s">
        <v>22</v>
      </c>
      <c r="C493" s="6" t="s">
        <v>44</v>
      </c>
      <c r="D493" s="10">
        <v>6.6475005528052111E-3</v>
      </c>
      <c r="E493" s="10">
        <v>5.0360708885227382E-3</v>
      </c>
      <c r="F493" s="10">
        <v>5.5338156332944586E-3</v>
      </c>
      <c r="G493" s="10">
        <v>5.7059784642161286E-3</v>
      </c>
      <c r="H493" s="10">
        <v>5.7174698812365353E-3</v>
      </c>
      <c r="I493" s="10">
        <v>6.210958690326159E-3</v>
      </c>
      <c r="J493" s="10">
        <v>6.2501631152908294E-3</v>
      </c>
      <c r="K493" s="10">
        <v>6.4678678917055058E-3</v>
      </c>
      <c r="L493" s="10">
        <v>6.85987786093957E-3</v>
      </c>
      <c r="M493" s="10">
        <v>8.0168518526427118E-3</v>
      </c>
      <c r="N493" s="10">
        <v>7.8672078326277525E-3</v>
      </c>
      <c r="O493" s="10">
        <v>8.5048545401138556E-3</v>
      </c>
      <c r="P493" s="10">
        <v>7.9613515634376856E-3</v>
      </c>
    </row>
    <row r="494" spans="1:16" x14ac:dyDescent="0.3">
      <c r="A494" t="s">
        <v>100</v>
      </c>
      <c r="B494" s="4" t="s">
        <v>22</v>
      </c>
      <c r="C494" s="4" t="s">
        <v>45</v>
      </c>
      <c r="D494" s="9">
        <v>1.4407125421862847E-2</v>
      </c>
      <c r="E494" s="9">
        <v>1.6478997265156291E-2</v>
      </c>
      <c r="F494" s="9">
        <v>1.8793363395915721E-2</v>
      </c>
      <c r="G494" s="9">
        <v>1.2653029432177516E-2</v>
      </c>
      <c r="H494" s="9">
        <v>1.2999153607567888E-2</v>
      </c>
      <c r="I494" s="9">
        <v>1.5949441896912196E-2</v>
      </c>
      <c r="J494" s="9">
        <v>1.1244053489197842E-2</v>
      </c>
      <c r="K494" s="9">
        <v>1.2138543494736755E-2</v>
      </c>
      <c r="L494" s="9">
        <v>1.3651968326507205E-2</v>
      </c>
      <c r="M494" s="9">
        <v>1.5614647076764861E-2</v>
      </c>
      <c r="N494" s="9">
        <v>1.5224681127156135E-2</v>
      </c>
      <c r="O494" s="9">
        <v>1.5797432564039846E-2</v>
      </c>
      <c r="P494" s="9">
        <v>1.5173001725914462E-2</v>
      </c>
    </row>
    <row r="495" spans="1:16" x14ac:dyDescent="0.3">
      <c r="B495" s="6" t="s">
        <v>22</v>
      </c>
      <c r="C495" s="6" t="s">
        <v>46</v>
      </c>
      <c r="D495" s="10">
        <v>0.13055269138588027</v>
      </c>
      <c r="E495" s="10">
        <v>9.5097615265745505E-2</v>
      </c>
      <c r="F495" s="10">
        <v>0.12386889137152199</v>
      </c>
      <c r="G495" s="10">
        <v>9.6123607093282229E-2</v>
      </c>
      <c r="H495" s="10">
        <v>9.5453882459048928E-2</v>
      </c>
      <c r="I495" s="10">
        <v>0.14006875175991904</v>
      </c>
      <c r="J495" s="10">
        <v>0.12953130126228821</v>
      </c>
      <c r="K495" s="10">
        <v>0.11686628904575676</v>
      </c>
      <c r="L495" s="10">
        <v>0.16609184789747186</v>
      </c>
      <c r="M495" s="10">
        <v>0.15275400686292037</v>
      </c>
      <c r="N495" s="10">
        <v>0.14092414082692559</v>
      </c>
      <c r="O495" s="10">
        <v>0.17532040333584722</v>
      </c>
      <c r="P495" s="10">
        <v>0.16933111940618115</v>
      </c>
    </row>
    <row r="496" spans="1:16" x14ac:dyDescent="0.3">
      <c r="B496" s="1" t="s">
        <v>200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x14ac:dyDescent="0.3">
      <c r="A497" t="s">
        <v>200</v>
      </c>
      <c r="B497" s="4" t="s">
        <v>22</v>
      </c>
      <c r="C497" s="4" t="s">
        <v>38</v>
      </c>
      <c r="D497" s="5">
        <v>2259566.21</v>
      </c>
      <c r="E497" s="5">
        <v>154797.29</v>
      </c>
      <c r="F497" s="5">
        <v>169452.85</v>
      </c>
      <c r="G497" s="5">
        <v>174603.99999999997</v>
      </c>
      <c r="H497" s="5">
        <v>174722.99</v>
      </c>
      <c r="I497" s="5">
        <v>175904.39</v>
      </c>
      <c r="J497" s="5">
        <v>175762.91999999998</v>
      </c>
      <c r="K497" s="5">
        <v>183531.39000000004</v>
      </c>
      <c r="L497" s="5">
        <v>183987.27</v>
      </c>
      <c r="M497" s="5">
        <v>217661.14</v>
      </c>
      <c r="N497" s="5">
        <v>209021.19999999995</v>
      </c>
      <c r="O497" s="5">
        <v>216895.69000000003</v>
      </c>
      <c r="P497" s="5">
        <v>223225.08000000002</v>
      </c>
    </row>
    <row r="498" spans="1:16" x14ac:dyDescent="0.3">
      <c r="A498" t="s">
        <v>200</v>
      </c>
      <c r="B498" s="6" t="s">
        <v>22</v>
      </c>
      <c r="C498" s="6" t="s">
        <v>39</v>
      </c>
      <c r="D498" s="7">
        <v>2076494.35</v>
      </c>
      <c r="E498" s="7">
        <v>147287.41</v>
      </c>
      <c r="F498" s="7">
        <v>159846.9</v>
      </c>
      <c r="G498" s="7">
        <v>163139.78999999998</v>
      </c>
      <c r="H498" s="7">
        <v>165421.47</v>
      </c>
      <c r="I498" s="7">
        <v>162529.34000000003</v>
      </c>
      <c r="J498" s="7">
        <v>158272.53999999998</v>
      </c>
      <c r="K498" s="7">
        <v>166208.18000000005</v>
      </c>
      <c r="L498" s="7">
        <v>165437.34</v>
      </c>
      <c r="M498" s="7">
        <v>198037.28000000003</v>
      </c>
      <c r="N498" s="7">
        <v>190030.64999999997</v>
      </c>
      <c r="O498" s="7">
        <v>197052.33000000002</v>
      </c>
      <c r="P498" s="7">
        <v>203231.12000000002</v>
      </c>
    </row>
    <row r="499" spans="1:16" x14ac:dyDescent="0.3">
      <c r="A499" t="s">
        <v>200</v>
      </c>
      <c r="B499" s="4" t="s">
        <v>22</v>
      </c>
      <c r="C499" s="4" t="s">
        <v>40</v>
      </c>
      <c r="D499" s="5">
        <v>183071.86000000002</v>
      </c>
      <c r="E499" s="5">
        <v>7509.8799999999992</v>
      </c>
      <c r="F499" s="5">
        <v>9605.9500000000007</v>
      </c>
      <c r="G499" s="5">
        <v>11464.21</v>
      </c>
      <c r="H499" s="5">
        <v>9301.5199999999986</v>
      </c>
      <c r="I499" s="5">
        <v>13375.05</v>
      </c>
      <c r="J499" s="5">
        <v>17490.38</v>
      </c>
      <c r="K499" s="5">
        <v>17323.21</v>
      </c>
      <c r="L499" s="5">
        <v>18549.93</v>
      </c>
      <c r="M499" s="5">
        <v>19623.86</v>
      </c>
      <c r="N499" s="5">
        <v>18990.55</v>
      </c>
      <c r="O499" s="5">
        <v>19843.36</v>
      </c>
      <c r="P499" s="5">
        <v>19993.96</v>
      </c>
    </row>
    <row r="500" spans="1:16" x14ac:dyDescent="0.3">
      <c r="B500" s="1" t="s">
        <v>119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x14ac:dyDescent="0.3">
      <c r="A501" t="s">
        <v>119</v>
      </c>
      <c r="B501" s="4" t="s">
        <v>22</v>
      </c>
      <c r="C501" s="4" t="s">
        <v>43</v>
      </c>
      <c r="D501" s="9">
        <v>4.2538229126246607E-3</v>
      </c>
      <c r="E501" s="9">
        <v>3.3246216733636793E-3</v>
      </c>
      <c r="F501" s="9">
        <v>3.7514919697744834E-3</v>
      </c>
      <c r="G501" s="9">
        <v>3.6290652799179858E-3</v>
      </c>
      <c r="H501" s="9">
        <v>3.7051243446294402E-3</v>
      </c>
      <c r="I501" s="9">
        <v>4.1748852387756847E-3</v>
      </c>
      <c r="J501" s="9">
        <v>4.0747857570981559E-3</v>
      </c>
      <c r="K501" s="9">
        <v>4.4072802363972216E-3</v>
      </c>
      <c r="L501" s="9">
        <v>4.3312797860458685E-3</v>
      </c>
      <c r="M501" s="9">
        <v>4.8981095550614121E-3</v>
      </c>
      <c r="N501" s="9">
        <v>4.9011012291989313E-3</v>
      </c>
      <c r="O501" s="9">
        <v>5.0968777098343489E-3</v>
      </c>
      <c r="P501" s="9">
        <v>4.943553230576673E-3</v>
      </c>
    </row>
    <row r="502" spans="1:16" x14ac:dyDescent="0.3">
      <c r="A502" t="s">
        <v>119</v>
      </c>
      <c r="B502" s="6" t="s">
        <v>22</v>
      </c>
      <c r="C502" s="6" t="s">
        <v>44</v>
      </c>
      <c r="D502" s="10">
        <v>3.993502371927614E-3</v>
      </c>
      <c r="E502" s="10">
        <v>3.2028612567996328E-3</v>
      </c>
      <c r="F502" s="10">
        <v>3.5858746595736524E-3</v>
      </c>
      <c r="G502" s="10">
        <v>3.4395036901290962E-3</v>
      </c>
      <c r="H502" s="10">
        <v>3.5598206722292354E-3</v>
      </c>
      <c r="I502" s="10">
        <v>3.9231594420925898E-3</v>
      </c>
      <c r="J502" s="10">
        <v>3.7776809178569301E-3</v>
      </c>
      <c r="K502" s="10">
        <v>4.100796753613768E-3</v>
      </c>
      <c r="L502" s="10">
        <v>4.0068530650839759E-3</v>
      </c>
      <c r="M502" s="10">
        <v>4.5730733898490736E-3</v>
      </c>
      <c r="N502" s="10">
        <v>4.5736953630288847E-3</v>
      </c>
      <c r="O502" s="10">
        <v>4.7500449408478711E-3</v>
      </c>
      <c r="P502" s="10">
        <v>4.6165018799504834E-3</v>
      </c>
    </row>
    <row r="503" spans="1:16" x14ac:dyDescent="0.3">
      <c r="A503" t="s">
        <v>119</v>
      </c>
      <c r="B503" s="4" t="s">
        <v>22</v>
      </c>
      <c r="C503" s="4" t="s">
        <v>45</v>
      </c>
      <c r="D503" s="9">
        <v>1.6321504208495041E-2</v>
      </c>
      <c r="E503" s="9">
        <v>1.3068016458307357E-2</v>
      </c>
      <c r="F503" s="9">
        <v>1.6208946045004169E-2</v>
      </c>
      <c r="G503" s="9">
        <v>1.6822921509184467E-2</v>
      </c>
      <c r="H503" s="9">
        <v>1.3518211709026444E-2</v>
      </c>
      <c r="I503" s="9">
        <v>1.8950999840387135E-2</v>
      </c>
      <c r="J503" s="9">
        <v>1.4133341976383159E-2</v>
      </c>
      <c r="K503" s="9">
        <v>1.557739957948275E-2</v>
      </c>
      <c r="L503" s="9">
        <v>1.5586413372181493E-2</v>
      </c>
      <c r="M503" s="9">
        <v>1.7324676536340927E-2</v>
      </c>
      <c r="N503" s="9">
        <v>1.7276690392179429E-2</v>
      </c>
      <c r="O503" s="9">
        <v>1.853981399773634E-2</v>
      </c>
      <c r="P503" s="9">
        <v>1.7662013142970362E-2</v>
      </c>
    </row>
    <row r="504" spans="1:16" x14ac:dyDescent="0.3">
      <c r="B504" s="6" t="s">
        <v>22</v>
      </c>
      <c r="C504" s="6" t="s">
        <v>46</v>
      </c>
      <c r="D504" s="10">
        <v>9.3775307005588837E-2</v>
      </c>
      <c r="E504" s="10">
        <v>6.7484864935331845E-2</v>
      </c>
      <c r="F504" s="10">
        <v>9.2924379132460072E-2</v>
      </c>
      <c r="G504" s="10">
        <v>6.649060211333116E-2</v>
      </c>
      <c r="H504" s="10">
        <v>6.7137531766004788E-2</v>
      </c>
      <c r="I504" s="10">
        <v>0.1066852203342947</v>
      </c>
      <c r="J504" s="10">
        <v>9.4840071409890508E-2</v>
      </c>
      <c r="K504" s="10">
        <v>8.810917820208225E-2</v>
      </c>
      <c r="L504" s="10">
        <v>0.12236199626207338</v>
      </c>
      <c r="M504" s="10">
        <v>0.10755757607290384</v>
      </c>
      <c r="N504" s="10">
        <v>9.9789049156757792E-2</v>
      </c>
      <c r="O504" s="10">
        <v>0.12471478472955103</v>
      </c>
      <c r="P504" s="10">
        <v>0.1237681984513192</v>
      </c>
    </row>
    <row r="505" spans="1:16" x14ac:dyDescent="0.3">
      <c r="B505" s="1" t="s">
        <v>201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x14ac:dyDescent="0.3">
      <c r="A506" t="s">
        <v>201</v>
      </c>
      <c r="B506" s="4" t="s">
        <v>22</v>
      </c>
      <c r="C506" s="4" t="s">
        <v>38</v>
      </c>
      <c r="D506" s="5">
        <v>1634331.1600000001</v>
      </c>
      <c r="E506" s="5">
        <v>128375.29999999999</v>
      </c>
      <c r="F506" s="5">
        <v>129407.41</v>
      </c>
      <c r="G506" s="5">
        <v>130762.84000000001</v>
      </c>
      <c r="H506" s="5">
        <v>130953.15000000001</v>
      </c>
      <c r="I506" s="5">
        <v>128239.26000000001</v>
      </c>
      <c r="J506" s="5">
        <v>127975.67000000001</v>
      </c>
      <c r="K506" s="5">
        <v>135809.41000000003</v>
      </c>
      <c r="L506" s="5">
        <v>134538.44999999998</v>
      </c>
      <c r="M506" s="5">
        <v>143037.01</v>
      </c>
      <c r="N506" s="5">
        <v>139381.89000000001</v>
      </c>
      <c r="O506" s="5">
        <v>148353.74000000002</v>
      </c>
      <c r="P506" s="5">
        <v>157497.03</v>
      </c>
    </row>
    <row r="507" spans="1:16" x14ac:dyDescent="0.3">
      <c r="A507" t="s">
        <v>201</v>
      </c>
      <c r="B507" s="6" t="s">
        <v>22</v>
      </c>
      <c r="C507" s="6" t="s">
        <v>39</v>
      </c>
      <c r="D507" s="7">
        <v>1467054.3800000001</v>
      </c>
      <c r="E507" s="7">
        <v>121006.20999999999</v>
      </c>
      <c r="F507" s="7">
        <v>121054.18000000001</v>
      </c>
      <c r="G507" s="7">
        <v>121910.96</v>
      </c>
      <c r="H507" s="7">
        <v>122275.79000000001</v>
      </c>
      <c r="I507" s="7">
        <v>115770.67000000001</v>
      </c>
      <c r="J507" s="7">
        <v>111473.67000000001</v>
      </c>
      <c r="K507" s="7">
        <v>119679.36000000003</v>
      </c>
      <c r="L507" s="7">
        <v>117368.51999999999</v>
      </c>
      <c r="M507" s="7">
        <v>124140.66</v>
      </c>
      <c r="N507" s="7">
        <v>121777.86000000002</v>
      </c>
      <c r="O507" s="7">
        <v>130745.84000000003</v>
      </c>
      <c r="P507" s="7">
        <v>139850.66</v>
      </c>
    </row>
    <row r="508" spans="1:16" x14ac:dyDescent="0.3">
      <c r="A508" t="s">
        <v>201</v>
      </c>
      <c r="B508" s="4" t="s">
        <v>22</v>
      </c>
      <c r="C508" s="4" t="s">
        <v>40</v>
      </c>
      <c r="D508" s="5">
        <v>167276.78</v>
      </c>
      <c r="E508" s="5">
        <v>7369.09</v>
      </c>
      <c r="F508" s="5">
        <v>8353.23</v>
      </c>
      <c r="G508" s="5">
        <v>8851.880000000001</v>
      </c>
      <c r="H508" s="5">
        <v>8677.36</v>
      </c>
      <c r="I508" s="5">
        <v>12468.59</v>
      </c>
      <c r="J508" s="5">
        <v>16501.999999999996</v>
      </c>
      <c r="K508" s="5">
        <v>16130.050000000001</v>
      </c>
      <c r="L508" s="5">
        <v>17169.93</v>
      </c>
      <c r="M508" s="5">
        <v>18896.350000000002</v>
      </c>
      <c r="N508" s="5">
        <v>17604.030000000002</v>
      </c>
      <c r="O508" s="5">
        <v>17607.900000000001</v>
      </c>
      <c r="P508" s="5">
        <v>17646.37</v>
      </c>
    </row>
    <row r="509" spans="1:16" x14ac:dyDescent="0.3">
      <c r="B509" s="1" t="s">
        <v>139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x14ac:dyDescent="0.3">
      <c r="A510" t="s">
        <v>139</v>
      </c>
      <c r="B510" s="4" t="s">
        <v>22</v>
      </c>
      <c r="C510" s="4" t="s">
        <v>43</v>
      </c>
      <c r="D510" s="9">
        <v>3.076765489082279E-3</v>
      </c>
      <c r="E510" s="9">
        <v>2.7571497195110089E-3</v>
      </c>
      <c r="F510" s="9">
        <v>2.8649318051854199E-3</v>
      </c>
      <c r="G510" s="9">
        <v>2.7178465702244561E-3</v>
      </c>
      <c r="H510" s="9">
        <v>2.7769539891167776E-3</v>
      </c>
      <c r="I510" s="9">
        <v>3.0436090515166625E-3</v>
      </c>
      <c r="J510" s="9">
        <v>2.9669138255730724E-3</v>
      </c>
      <c r="K510" s="9">
        <v>3.2612956759591216E-3</v>
      </c>
      <c r="L510" s="9">
        <v>3.167195583319122E-3</v>
      </c>
      <c r="M510" s="9">
        <v>3.2188150140554021E-3</v>
      </c>
      <c r="N510" s="9">
        <v>3.2682079731963572E-3</v>
      </c>
      <c r="O510" s="9">
        <v>3.4861959247625457E-3</v>
      </c>
      <c r="P510" s="9">
        <v>3.4879367115143653E-3</v>
      </c>
    </row>
    <row r="511" spans="1:16" x14ac:dyDescent="0.3">
      <c r="A511" t="s">
        <v>139</v>
      </c>
      <c r="B511" s="6" t="s">
        <v>22</v>
      </c>
      <c r="C511" s="6" t="s">
        <v>44</v>
      </c>
      <c r="D511" s="10">
        <v>2.8214308150064532E-3</v>
      </c>
      <c r="E511" s="10">
        <v>2.6313593391394433E-3</v>
      </c>
      <c r="F511" s="10">
        <v>2.7156304970410291E-3</v>
      </c>
      <c r="G511" s="10">
        <v>2.5702693180319819E-3</v>
      </c>
      <c r="H511" s="10">
        <v>2.6313385134055503E-3</v>
      </c>
      <c r="I511" s="10">
        <v>2.7944911185136499E-3</v>
      </c>
      <c r="J511" s="10">
        <v>2.6606760465364403E-3</v>
      </c>
      <c r="K511" s="10">
        <v>2.9528073224950389E-3</v>
      </c>
      <c r="L511" s="10">
        <v>2.8426376663597827E-3</v>
      </c>
      <c r="M511" s="10">
        <v>2.8666539393204212E-3</v>
      </c>
      <c r="N511" s="10">
        <v>2.9309736803067345E-3</v>
      </c>
      <c r="O511" s="10">
        <v>3.1516938461418108E-3</v>
      </c>
      <c r="P511" s="10">
        <v>3.1767813649913254E-3</v>
      </c>
    </row>
    <row r="512" spans="1:16" x14ac:dyDescent="0.3">
      <c r="A512" t="s">
        <v>139</v>
      </c>
      <c r="B512" s="4" t="s">
        <v>22</v>
      </c>
      <c r="C512" s="4" t="s">
        <v>45</v>
      </c>
      <c r="D512" s="9">
        <v>1.491331692786373E-2</v>
      </c>
      <c r="E512" s="9">
        <v>1.2823026386939362E-2</v>
      </c>
      <c r="F512" s="9">
        <v>1.4095123790099903E-2</v>
      </c>
      <c r="G512" s="9">
        <v>1.2989511047749459E-2</v>
      </c>
      <c r="H512" s="9">
        <v>1.2611098998382817E-2</v>
      </c>
      <c r="I512" s="9">
        <v>1.7666644020011335E-2</v>
      </c>
      <c r="J512" s="9">
        <v>1.3334667931415717E-2</v>
      </c>
      <c r="K512" s="9">
        <v>1.4504484681940343E-2</v>
      </c>
      <c r="L512" s="9">
        <v>1.4426880670246205E-2</v>
      </c>
      <c r="M512" s="9">
        <v>1.6682403536688803E-2</v>
      </c>
      <c r="N512" s="9">
        <v>1.6015301082098123E-2</v>
      </c>
      <c r="O512" s="9">
        <v>1.6451205385113295E-2</v>
      </c>
      <c r="P512" s="9">
        <v>1.5588228588319568E-2</v>
      </c>
    </row>
    <row r="513" spans="1:16" x14ac:dyDescent="0.3">
      <c r="B513" s="6" t="s">
        <v>22</v>
      </c>
      <c r="C513" s="6" t="s">
        <v>46</v>
      </c>
      <c r="D513" s="10">
        <v>7.4845827149785146E-2</v>
      </c>
      <c r="E513" s="10">
        <v>6.001621628530595E-2</v>
      </c>
      <c r="F513" s="10">
        <v>7.8234163073184135E-2</v>
      </c>
      <c r="G513" s="10">
        <v>5.3342298691562789E-2</v>
      </c>
      <c r="H513" s="10">
        <v>5.3940335935049842E-2</v>
      </c>
      <c r="I513" s="10">
        <v>8.7065092197909047E-2</v>
      </c>
      <c r="J513" s="10">
        <v>7.6289840286423369E-2</v>
      </c>
      <c r="K513" s="10">
        <v>7.1498645549908216E-2</v>
      </c>
      <c r="L513" s="10">
        <v>0.10195059793267099</v>
      </c>
      <c r="M513" s="10">
        <v>7.9200572882829889E-2</v>
      </c>
      <c r="N513" s="10">
        <v>7.3918748479579827E-2</v>
      </c>
      <c r="O513" s="10">
        <v>9.7457647967740119E-2</v>
      </c>
      <c r="P513" s="10">
        <v>9.9659668785000766E-2</v>
      </c>
    </row>
    <row r="514" spans="1:16" x14ac:dyDescent="0.3">
      <c r="B514" s="1" t="s">
        <v>202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x14ac:dyDescent="0.3">
      <c r="A515" t="s">
        <v>202</v>
      </c>
      <c r="B515" s="4" t="s">
        <v>22</v>
      </c>
      <c r="C515" s="4" t="s">
        <v>38</v>
      </c>
      <c r="D515" s="5">
        <v>1143534.733</v>
      </c>
      <c r="E515" s="5">
        <v>82484.699999999968</v>
      </c>
      <c r="F515" s="5">
        <v>92705.14</v>
      </c>
      <c r="G515" s="5">
        <v>91349.63</v>
      </c>
      <c r="H515" s="5">
        <v>89323.46</v>
      </c>
      <c r="I515" s="5">
        <v>90550.950000000012</v>
      </c>
      <c r="J515" s="5">
        <v>93661.99</v>
      </c>
      <c r="K515" s="5">
        <v>92357.420000000013</v>
      </c>
      <c r="L515" s="5">
        <v>93986.409999999989</v>
      </c>
      <c r="M515" s="5">
        <v>105494.56999999999</v>
      </c>
      <c r="N515" s="5">
        <v>99554.103000000003</v>
      </c>
      <c r="O515" s="5">
        <v>109982.24000000002</v>
      </c>
      <c r="P515" s="5">
        <v>102084.12000000002</v>
      </c>
    </row>
    <row r="516" spans="1:16" x14ac:dyDescent="0.3">
      <c r="A516" t="s">
        <v>202</v>
      </c>
      <c r="B516" s="6" t="s">
        <v>22</v>
      </c>
      <c r="C516" s="6" t="s">
        <v>39</v>
      </c>
      <c r="D516" s="7">
        <v>1034250.003</v>
      </c>
      <c r="E516" s="7">
        <v>78202.13999999997</v>
      </c>
      <c r="F516" s="7">
        <v>87759.75</v>
      </c>
      <c r="G516" s="7">
        <v>86237.13</v>
      </c>
      <c r="H516" s="7">
        <v>83942.540000000008</v>
      </c>
      <c r="I516" s="7">
        <v>82945.410000000018</v>
      </c>
      <c r="J516" s="7">
        <v>82430.880000000005</v>
      </c>
      <c r="K516" s="7">
        <v>81516.550000000017</v>
      </c>
      <c r="L516" s="7">
        <v>82571.099999999991</v>
      </c>
      <c r="M516" s="7">
        <v>92866.959999999992</v>
      </c>
      <c r="N516" s="7">
        <v>87738.123000000007</v>
      </c>
      <c r="O516" s="7">
        <v>97979.010000000024</v>
      </c>
      <c r="P516" s="7">
        <v>90060.410000000033</v>
      </c>
    </row>
    <row r="517" spans="1:16" x14ac:dyDescent="0.3">
      <c r="A517" t="s">
        <v>202</v>
      </c>
      <c r="B517" s="4" t="s">
        <v>22</v>
      </c>
      <c r="C517" s="4" t="s">
        <v>40</v>
      </c>
      <c r="D517" s="5">
        <v>109284.72999999998</v>
      </c>
      <c r="E517" s="5">
        <v>4282.5599999999995</v>
      </c>
      <c r="F517" s="5">
        <v>4945.3900000000003</v>
      </c>
      <c r="G517" s="5">
        <v>5112.5</v>
      </c>
      <c r="H517" s="5">
        <v>5380.92</v>
      </c>
      <c r="I517" s="5">
        <v>7605.54</v>
      </c>
      <c r="J517" s="5">
        <v>11231.109999999999</v>
      </c>
      <c r="K517" s="5">
        <v>10840.869999999999</v>
      </c>
      <c r="L517" s="5">
        <v>11415.309999999998</v>
      </c>
      <c r="M517" s="5">
        <v>12627.61</v>
      </c>
      <c r="N517" s="5">
        <v>11815.980000000001</v>
      </c>
      <c r="O517" s="5">
        <v>12003.230000000001</v>
      </c>
      <c r="P517" s="5">
        <v>12023.71</v>
      </c>
    </row>
    <row r="518" spans="1:16" x14ac:dyDescent="0.3">
      <c r="B518" s="1" t="s">
        <v>160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x14ac:dyDescent="0.3">
      <c r="A519" t="s">
        <v>160</v>
      </c>
      <c r="B519" s="4" t="s">
        <v>22</v>
      </c>
      <c r="C519" s="4" t="s">
        <v>43</v>
      </c>
      <c r="D519" s="9">
        <v>2.1528000494473337E-3</v>
      </c>
      <c r="E519" s="9">
        <v>1.7715453632353704E-3</v>
      </c>
      <c r="F519" s="9">
        <v>2.0523855943810872E-3</v>
      </c>
      <c r="G519" s="9">
        <v>1.8986608013926054E-3</v>
      </c>
      <c r="H519" s="9">
        <v>1.8941670251438236E-3</v>
      </c>
      <c r="I519" s="9">
        <v>2.1491210339441504E-3</v>
      </c>
      <c r="J519" s="9">
        <v>2.1714053386998233E-3</v>
      </c>
      <c r="K519" s="9">
        <v>2.2178496651207046E-3</v>
      </c>
      <c r="L519" s="9">
        <v>2.212552193399137E-3</v>
      </c>
      <c r="M519" s="9">
        <v>2.3739835292790204E-3</v>
      </c>
      <c r="N519" s="9">
        <v>2.334331333783832E-3</v>
      </c>
      <c r="O519" s="9">
        <v>2.5844959276675886E-3</v>
      </c>
      <c r="P519" s="9">
        <v>2.2607597731248517E-3</v>
      </c>
    </row>
    <row r="520" spans="1:16" x14ac:dyDescent="0.3">
      <c r="A520" t="s">
        <v>160</v>
      </c>
      <c r="B520" s="6" t="s">
        <v>22</v>
      </c>
      <c r="C520" s="6" t="s">
        <v>44</v>
      </c>
      <c r="D520" s="10">
        <v>1.9890638470297988E-3</v>
      </c>
      <c r="E520" s="10">
        <v>1.7005567848930247E-3</v>
      </c>
      <c r="F520" s="10">
        <v>1.9687304768220022E-3</v>
      </c>
      <c r="G520" s="10">
        <v>1.818151947241949E-3</v>
      </c>
      <c r="H520" s="10">
        <v>1.8064184121409966E-3</v>
      </c>
      <c r="I520" s="10">
        <v>2.0021496944474218E-3</v>
      </c>
      <c r="J520" s="10">
        <v>1.9674768751304205E-3</v>
      </c>
      <c r="K520" s="10">
        <v>2.0112295532373581E-3</v>
      </c>
      <c r="L520" s="10">
        <v>1.9998524222062291E-3</v>
      </c>
      <c r="M520" s="10">
        <v>2.1444822084618525E-3</v>
      </c>
      <c r="N520" s="10">
        <v>2.1116985408720017E-3</v>
      </c>
      <c r="O520" s="10">
        <v>2.3618330255713448E-3</v>
      </c>
      <c r="P520" s="10">
        <v>2.0457696246229981E-3</v>
      </c>
    </row>
    <row r="521" spans="1:16" x14ac:dyDescent="0.3">
      <c r="A521" t="s">
        <v>160</v>
      </c>
      <c r="B521" s="4" t="s">
        <v>22</v>
      </c>
      <c r="C521" s="4" t="s">
        <v>45</v>
      </c>
      <c r="D521" s="9">
        <v>9.7431204370745112E-3</v>
      </c>
      <c r="E521" s="9">
        <v>7.4521250091464522E-3</v>
      </c>
      <c r="F521" s="9">
        <v>8.3447821070797967E-3</v>
      </c>
      <c r="G521" s="9">
        <v>7.5022340148780935E-3</v>
      </c>
      <c r="H521" s="9">
        <v>7.820271928602485E-3</v>
      </c>
      <c r="I521" s="9">
        <v>1.0776227926329844E-2</v>
      </c>
      <c r="J521" s="9">
        <v>9.0754528148831899E-3</v>
      </c>
      <c r="K521" s="9">
        <v>9.7483413166051299E-3</v>
      </c>
      <c r="L521" s="9">
        <v>9.5916124983542843E-3</v>
      </c>
      <c r="M521" s="9">
        <v>1.1148125734542748E-2</v>
      </c>
      <c r="N521" s="9">
        <v>1.0749611156084702E-2</v>
      </c>
      <c r="O521" s="9">
        <v>1.1214716236164077E-2</v>
      </c>
      <c r="P521" s="9">
        <v>1.0621353851226279E-2</v>
      </c>
    </row>
    <row r="522" spans="1:16" x14ac:dyDescent="0.3">
      <c r="B522" s="6" t="s">
        <v>22</v>
      </c>
      <c r="C522" s="6" t="s">
        <v>46</v>
      </c>
      <c r="D522" s="10">
        <v>5.6606040714741956E-2</v>
      </c>
      <c r="E522" s="10">
        <v>4.1024205428601572E-2</v>
      </c>
      <c r="F522" s="10">
        <v>6.0802369164458359E-2</v>
      </c>
      <c r="G522" s="10">
        <v>3.9364179441866792E-2</v>
      </c>
      <c r="H522" s="10">
        <v>3.8890605803827055E-2</v>
      </c>
      <c r="I522" s="10">
        <v>6.7340487879579289E-2</v>
      </c>
      <c r="J522" s="10">
        <v>6.0445914740325138E-2</v>
      </c>
      <c r="K522" s="10">
        <v>5.2366940709078727E-2</v>
      </c>
      <c r="L522" s="10">
        <v>7.9306391649934652E-2</v>
      </c>
      <c r="M522" s="10">
        <v>6.343734020709553E-2</v>
      </c>
      <c r="N522" s="10">
        <v>5.701095652911279E-2</v>
      </c>
      <c r="O522" s="10">
        <v>8.0052038733886791E-2</v>
      </c>
      <c r="P522" s="10">
        <v>7.1746142424724504E-2</v>
      </c>
    </row>
    <row r="523" spans="1:16" x14ac:dyDescent="0.3">
      <c r="B523" s="1" t="s">
        <v>203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x14ac:dyDescent="0.3">
      <c r="A524" t="s">
        <v>203</v>
      </c>
      <c r="B524" s="4" t="s">
        <v>22</v>
      </c>
      <c r="C524" s="4" t="s">
        <v>38</v>
      </c>
      <c r="D524" s="5">
        <v>827824.22000000009</v>
      </c>
      <c r="E524" s="5">
        <v>57198.54</v>
      </c>
      <c r="F524" s="5">
        <v>64471.31</v>
      </c>
      <c r="G524" s="5">
        <v>67878.200000000012</v>
      </c>
      <c r="H524" s="5">
        <v>71838.710000000006</v>
      </c>
      <c r="I524" s="5">
        <v>60355.520000000011</v>
      </c>
      <c r="J524" s="5">
        <v>68107.41</v>
      </c>
      <c r="K524" s="5">
        <v>64652.44</v>
      </c>
      <c r="L524" s="5">
        <v>64696.12</v>
      </c>
      <c r="M524" s="5">
        <v>85168.860000000015</v>
      </c>
      <c r="N524" s="5">
        <v>71341.37999999999</v>
      </c>
      <c r="O524" s="5">
        <v>78866.109999999986</v>
      </c>
      <c r="P524" s="5">
        <v>73249.62</v>
      </c>
    </row>
    <row r="525" spans="1:16" x14ac:dyDescent="0.3">
      <c r="A525" t="s">
        <v>203</v>
      </c>
      <c r="B525" s="6" t="s">
        <v>22</v>
      </c>
      <c r="C525" s="6" t="s">
        <v>39</v>
      </c>
      <c r="D525" s="7">
        <v>704986.00000000012</v>
      </c>
      <c r="E525" s="7">
        <v>51477.78</v>
      </c>
      <c r="F525" s="7">
        <v>57744.119999999995</v>
      </c>
      <c r="G525" s="7">
        <v>60881.570000000007</v>
      </c>
      <c r="H525" s="7">
        <v>64839.450000000004</v>
      </c>
      <c r="I525" s="7">
        <v>51399.770000000011</v>
      </c>
      <c r="J525" s="7">
        <v>56397.14</v>
      </c>
      <c r="K525" s="7">
        <v>53354.89</v>
      </c>
      <c r="L525" s="7">
        <v>52386.43</v>
      </c>
      <c r="M525" s="7">
        <v>71288.85000000002</v>
      </c>
      <c r="N525" s="7">
        <v>58752.349999999991</v>
      </c>
      <c r="O525" s="7">
        <v>66060.659999999989</v>
      </c>
      <c r="P525" s="7">
        <v>60402.99</v>
      </c>
    </row>
    <row r="526" spans="1:16" x14ac:dyDescent="0.3">
      <c r="A526" t="s">
        <v>203</v>
      </c>
      <c r="B526" s="4" t="s">
        <v>22</v>
      </c>
      <c r="C526" s="4" t="s">
        <v>40</v>
      </c>
      <c r="D526" s="5">
        <v>122838.22</v>
      </c>
      <c r="E526" s="5">
        <v>5720.76</v>
      </c>
      <c r="F526" s="5">
        <v>6727.1900000000005</v>
      </c>
      <c r="G526" s="5">
        <v>6996.630000000001</v>
      </c>
      <c r="H526" s="5">
        <v>6999.26</v>
      </c>
      <c r="I526" s="5">
        <v>8955.7500000000018</v>
      </c>
      <c r="J526" s="5">
        <v>11710.27</v>
      </c>
      <c r="K526" s="5">
        <v>11297.55</v>
      </c>
      <c r="L526" s="5">
        <v>12309.69</v>
      </c>
      <c r="M526" s="5">
        <v>13880.009999999998</v>
      </c>
      <c r="N526" s="5">
        <v>12589.029999999999</v>
      </c>
      <c r="O526" s="5">
        <v>12805.449999999999</v>
      </c>
      <c r="P526" s="5">
        <v>12846.63</v>
      </c>
    </row>
    <row r="527" spans="1:16" x14ac:dyDescent="0.3">
      <c r="B527" s="1" t="s">
        <v>182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x14ac:dyDescent="0.3">
      <c r="A528" t="s">
        <v>182</v>
      </c>
      <c r="B528" s="4" t="s">
        <v>22</v>
      </c>
      <c r="C528" s="4" t="s">
        <v>43</v>
      </c>
      <c r="D528" s="9">
        <v>1.5584485283401536E-3</v>
      </c>
      <c r="E528" s="9">
        <v>1.2284679258193689E-3</v>
      </c>
      <c r="F528" s="9">
        <v>1.4273209435299631E-3</v>
      </c>
      <c r="G528" s="9">
        <v>1.4108177297388897E-3</v>
      </c>
      <c r="H528" s="9">
        <v>1.5233905584363823E-3</v>
      </c>
      <c r="I528" s="9">
        <v>1.4324677714219107E-3</v>
      </c>
      <c r="J528" s="9">
        <v>1.5789627540373395E-3</v>
      </c>
      <c r="K528" s="9">
        <v>1.5525487005076195E-3</v>
      </c>
      <c r="L528" s="9">
        <v>1.52302383089655E-3</v>
      </c>
      <c r="M528" s="9">
        <v>1.9165865204955179E-3</v>
      </c>
      <c r="N528" s="9">
        <v>1.6728031664288029E-3</v>
      </c>
      <c r="O528" s="9">
        <v>1.8532914052849262E-3</v>
      </c>
      <c r="P528" s="9">
        <v>1.6221895657491246E-3</v>
      </c>
    </row>
    <row r="529" spans="1:16" x14ac:dyDescent="0.3">
      <c r="A529" t="s">
        <v>182</v>
      </c>
      <c r="B529" s="6" t="s">
        <v>22</v>
      </c>
      <c r="C529" s="6" t="s">
        <v>44</v>
      </c>
      <c r="D529" s="10">
        <v>1.35582514981356E-3</v>
      </c>
      <c r="E529" s="10">
        <v>1.1194180626032803E-3</v>
      </c>
      <c r="F529" s="10">
        <v>1.2953843749699252E-3</v>
      </c>
      <c r="G529" s="10">
        <v>1.283576402028303E-3</v>
      </c>
      <c r="H529" s="10">
        <v>1.3953256157497205E-3</v>
      </c>
      <c r="I529" s="10">
        <v>1.2406959444792396E-3</v>
      </c>
      <c r="J529" s="10">
        <v>1.3460983162316457E-3</v>
      </c>
      <c r="K529" s="10">
        <v>1.3164066876938285E-3</v>
      </c>
      <c r="L529" s="10">
        <v>1.2687868870129753E-3</v>
      </c>
      <c r="M529" s="10">
        <v>1.6462008715123851E-3</v>
      </c>
      <c r="N529" s="10">
        <v>1.4140632090773259E-3</v>
      </c>
      <c r="O529" s="10">
        <v>1.5924252396410194E-3</v>
      </c>
      <c r="P529" s="10">
        <v>1.3720857164475117E-3</v>
      </c>
    </row>
    <row r="530" spans="1:16" x14ac:dyDescent="0.3">
      <c r="A530" t="s">
        <v>182</v>
      </c>
      <c r="B530" s="4" t="s">
        <v>22</v>
      </c>
      <c r="C530" s="4" t="s">
        <v>45</v>
      </c>
      <c r="D530" s="9">
        <v>1.0951462036241066E-2</v>
      </c>
      <c r="E530" s="9">
        <v>9.9547510524837166E-3</v>
      </c>
      <c r="F530" s="9">
        <v>1.1351366574309839E-2</v>
      </c>
      <c r="G530" s="9">
        <v>1.0267062215259956E-2</v>
      </c>
      <c r="H530" s="9">
        <v>1.0172259855004391E-2</v>
      </c>
      <c r="I530" s="9">
        <v>1.2689329521799703E-2</v>
      </c>
      <c r="J530" s="9">
        <v>9.4626446392691542E-3</v>
      </c>
      <c r="K530" s="9">
        <v>1.0158997704189082E-2</v>
      </c>
      <c r="L530" s="9">
        <v>1.0343107322960723E-2</v>
      </c>
      <c r="M530" s="9">
        <v>1.2253791230225726E-2</v>
      </c>
      <c r="N530" s="9">
        <v>1.1452894921308682E-2</v>
      </c>
      <c r="O530" s="9">
        <v>1.1964236961750066E-2</v>
      </c>
      <c r="P530" s="9">
        <v>1.134829458010706E-2</v>
      </c>
    </row>
    <row r="531" spans="1:16" x14ac:dyDescent="0.3">
      <c r="B531" s="6" t="s">
        <v>22</v>
      </c>
      <c r="C531" s="6" t="s">
        <v>46</v>
      </c>
      <c r="D531" s="10">
        <v>4.3436863373944076E-2</v>
      </c>
      <c r="E531" s="10">
        <v>2.9664981185957565E-2</v>
      </c>
      <c r="F531" s="10">
        <v>4.5022146227953766E-2</v>
      </c>
      <c r="G531" s="10">
        <v>3.0448503365684942E-2</v>
      </c>
      <c r="H531" s="10">
        <v>3.2543546087369847E-2</v>
      </c>
      <c r="I531" s="10">
        <v>4.8125706659572394E-2</v>
      </c>
      <c r="J531" s="10">
        <v>4.6781716562078482E-2</v>
      </c>
      <c r="K531" s="10">
        <v>3.8683888901766487E-2</v>
      </c>
      <c r="L531" s="10">
        <v>5.929338393705394E-2</v>
      </c>
      <c r="M531" s="10">
        <v>5.4683821226622194E-2</v>
      </c>
      <c r="N531" s="10">
        <v>4.3324546276402982E-2</v>
      </c>
      <c r="O531" s="10">
        <v>6.239890880153353E-2</v>
      </c>
      <c r="P531" s="10">
        <v>5.5459886859578145E-2</v>
      </c>
    </row>
    <row r="532" spans="1:16" x14ac:dyDescent="0.3">
      <c r="B532" s="1" t="s">
        <v>204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x14ac:dyDescent="0.3">
      <c r="A533" t="s">
        <v>204</v>
      </c>
      <c r="B533" s="4" t="s">
        <v>22</v>
      </c>
      <c r="C533" s="4" t="s">
        <v>38</v>
      </c>
      <c r="D533" s="5">
        <v>520968.02</v>
      </c>
      <c r="E533" s="5">
        <v>37846.089999999997</v>
      </c>
      <c r="F533" s="5">
        <v>39959.890000000007</v>
      </c>
      <c r="G533" s="5">
        <v>43929.32</v>
      </c>
      <c r="H533" s="5">
        <v>44959.03</v>
      </c>
      <c r="I533" s="5">
        <v>42165.7</v>
      </c>
      <c r="J533" s="5">
        <v>43845.189999999995</v>
      </c>
      <c r="K533" s="5">
        <v>41564.51</v>
      </c>
      <c r="L533" s="5">
        <v>41947.06</v>
      </c>
      <c r="M533" s="5">
        <v>45182.200000000004</v>
      </c>
      <c r="N533" s="5">
        <v>45149.79</v>
      </c>
      <c r="O533" s="5">
        <v>46480.44</v>
      </c>
      <c r="P533" s="5">
        <v>47938.8</v>
      </c>
    </row>
    <row r="534" spans="1:16" x14ac:dyDescent="0.3">
      <c r="A534" t="s">
        <v>204</v>
      </c>
      <c r="B534" s="6" t="s">
        <v>22</v>
      </c>
      <c r="C534" s="6" t="s">
        <v>39</v>
      </c>
      <c r="D534" s="7">
        <v>459596.48000000004</v>
      </c>
      <c r="E534" s="7">
        <v>34578.679999999993</v>
      </c>
      <c r="F534" s="7">
        <v>35816.69000000001</v>
      </c>
      <c r="G534" s="7">
        <v>39721.99</v>
      </c>
      <c r="H534" s="7">
        <v>40833.5</v>
      </c>
      <c r="I534" s="7">
        <v>36874.89</v>
      </c>
      <c r="J534" s="7">
        <v>37592.499999999993</v>
      </c>
      <c r="K534" s="7">
        <v>36244.83</v>
      </c>
      <c r="L534" s="7">
        <v>36346.639999999999</v>
      </c>
      <c r="M534" s="7">
        <v>39014.980000000003</v>
      </c>
      <c r="N534" s="7">
        <v>39493.43</v>
      </c>
      <c r="O534" s="7">
        <v>40800.020000000004</v>
      </c>
      <c r="P534" s="7">
        <v>42278.33</v>
      </c>
    </row>
    <row r="535" spans="1:16" x14ac:dyDescent="0.3">
      <c r="A535" t="s">
        <v>204</v>
      </c>
      <c r="B535" s="4" t="s">
        <v>22</v>
      </c>
      <c r="C535" s="4" t="s">
        <v>40</v>
      </c>
      <c r="D535" s="5">
        <v>61371.54</v>
      </c>
      <c r="E535" s="5">
        <v>3267.41</v>
      </c>
      <c r="F535" s="5">
        <v>4143.2</v>
      </c>
      <c r="G535" s="5">
        <v>4207.33</v>
      </c>
      <c r="H535" s="5">
        <v>4125.5300000000007</v>
      </c>
      <c r="I535" s="5">
        <v>5290.8100000000013</v>
      </c>
      <c r="J535" s="5">
        <v>6252.69</v>
      </c>
      <c r="K535" s="5">
        <v>5319.6799999999994</v>
      </c>
      <c r="L535" s="5">
        <v>5600.42</v>
      </c>
      <c r="M535" s="5">
        <v>6167.2199999999993</v>
      </c>
      <c r="N535" s="5">
        <v>5656.36</v>
      </c>
      <c r="O535" s="5">
        <v>5680.42</v>
      </c>
      <c r="P535" s="5">
        <v>5660.47</v>
      </c>
    </row>
    <row r="536" spans="1:16" x14ac:dyDescent="0.3">
      <c r="B536" s="1" t="s">
        <v>205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x14ac:dyDescent="0.3">
      <c r="A537" t="s">
        <v>205</v>
      </c>
      <c r="B537" s="4" t="s">
        <v>22</v>
      </c>
      <c r="C537" s="4" t="s">
        <v>43</v>
      </c>
      <c r="D537" s="9">
        <v>9.8076599411561511E-4</v>
      </c>
      <c r="E537" s="9">
        <v>8.1283032193956621E-4</v>
      </c>
      <c r="F537" s="9">
        <v>8.8466618559718344E-4</v>
      </c>
      <c r="G537" s="9">
        <v>9.1305107547597303E-4</v>
      </c>
      <c r="H537" s="9">
        <v>9.5338796894401442E-4</v>
      </c>
      <c r="I537" s="9">
        <v>1.0007536395916206E-3</v>
      </c>
      <c r="J537" s="9">
        <v>1.0164814952395107E-3</v>
      </c>
      <c r="K537" s="9">
        <v>9.9812050384696948E-4</v>
      </c>
      <c r="L537" s="9">
        <v>9.8748382462576475E-4</v>
      </c>
      <c r="M537" s="9">
        <v>1.0167518443517101E-3</v>
      </c>
      <c r="N537" s="9">
        <v>1.0586662561839358E-3</v>
      </c>
      <c r="O537" s="9">
        <v>1.0922536938345472E-3</v>
      </c>
      <c r="P537" s="9">
        <v>1.0616549431182599E-3</v>
      </c>
    </row>
    <row r="538" spans="1:16" x14ac:dyDescent="0.3">
      <c r="A538" t="s">
        <v>205</v>
      </c>
      <c r="B538" s="6" t="s">
        <v>22</v>
      </c>
      <c r="C538" s="6" t="s">
        <v>44</v>
      </c>
      <c r="D538" s="10">
        <v>8.8389339128689759E-4</v>
      </c>
      <c r="E538" s="10">
        <v>7.5193605810077249E-4</v>
      </c>
      <c r="F538" s="10">
        <v>8.0348233879296428E-4</v>
      </c>
      <c r="G538" s="10">
        <v>8.3746541039602328E-4</v>
      </c>
      <c r="H538" s="10">
        <v>8.7872473518384577E-4</v>
      </c>
      <c r="I538" s="10">
        <v>8.9009204663985961E-4</v>
      </c>
      <c r="J538" s="10">
        <v>8.9726537467925025E-4</v>
      </c>
      <c r="K538" s="10">
        <v>8.9425611422544232E-4</v>
      </c>
      <c r="L538" s="10">
        <v>8.8030698444198786E-4</v>
      </c>
      <c r="M538" s="10">
        <v>9.0093323258880252E-4</v>
      </c>
      <c r="N538" s="10">
        <v>9.5053570390411172E-4</v>
      </c>
      <c r="O538" s="10">
        <v>9.8350488211680609E-4</v>
      </c>
      <c r="P538" s="10">
        <v>9.6037452298726163E-4</v>
      </c>
    </row>
    <row r="539" spans="1:16" x14ac:dyDescent="0.3">
      <c r="A539" t="s">
        <v>205</v>
      </c>
      <c r="B539" s="4" t="s">
        <v>22</v>
      </c>
      <c r="C539" s="4" t="s">
        <v>45</v>
      </c>
      <c r="D539" s="9">
        <v>5.4714899842707755E-3</v>
      </c>
      <c r="E539" s="9">
        <v>5.6856524546381624E-3</v>
      </c>
      <c r="F539" s="9">
        <v>6.9911778901265648E-3</v>
      </c>
      <c r="G539" s="9">
        <v>6.1739607311133591E-3</v>
      </c>
      <c r="H539" s="9">
        <v>5.9957714386401238E-3</v>
      </c>
      <c r="I539" s="9">
        <v>7.4965057674938546E-3</v>
      </c>
      <c r="J539" s="9">
        <v>5.0525721020533119E-3</v>
      </c>
      <c r="K539" s="9">
        <v>4.7835696152723883E-3</v>
      </c>
      <c r="L539" s="9">
        <v>4.7057029960669754E-3</v>
      </c>
      <c r="M539" s="9">
        <v>5.4446521544921581E-3</v>
      </c>
      <c r="N539" s="9">
        <v>5.1458846882637965E-3</v>
      </c>
      <c r="O539" s="9">
        <v>5.307262995229713E-3</v>
      </c>
      <c r="P539" s="9">
        <v>5.0002748597771252E-3</v>
      </c>
    </row>
    <row r="540" spans="1:16" x14ac:dyDescent="0.3">
      <c r="B540" s="6" t="s">
        <v>22</v>
      </c>
      <c r="C540" s="6" t="s">
        <v>46</v>
      </c>
      <c r="D540" s="10">
        <v>2.8577073547375337E-2</v>
      </c>
      <c r="E540" s="10">
        <v>2.0228256242299084E-2</v>
      </c>
      <c r="F540" s="10">
        <v>2.9220704552467218E-2</v>
      </c>
      <c r="G540" s="10">
        <v>2.032447017570313E-2</v>
      </c>
      <c r="H540" s="10">
        <v>2.1051926990566745E-2</v>
      </c>
      <c r="I540" s="10">
        <v>3.5321557040532033E-2</v>
      </c>
      <c r="J540" s="10">
        <v>3.1594492282023802E-2</v>
      </c>
      <c r="K540" s="10">
        <v>2.5870311114993917E-2</v>
      </c>
      <c r="L540" s="10">
        <v>4.0867242028131752E-2</v>
      </c>
      <c r="M540" s="10">
        <v>3.0687980077012848E-2</v>
      </c>
      <c r="N540" s="10">
        <v>2.8660490646471141E-2</v>
      </c>
      <c r="O540" s="10">
        <v>3.9222809744946185E-2</v>
      </c>
      <c r="P540" s="10">
        <v>3.842734286909457E-2</v>
      </c>
    </row>
    <row r="541" spans="1:16" ht="15" thickBot="1" x14ac:dyDescent="0.35">
      <c r="B541" s="12"/>
      <c r="C541" s="12" t="s">
        <v>49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</row>
    <row r="542" spans="1:16" x14ac:dyDescent="0.3">
      <c r="B542" s="35"/>
      <c r="C542" s="35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spans="1:16" x14ac:dyDescent="0.3">
      <c r="B543" s="6"/>
      <c r="C543" s="6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</row>
    <row r="544" spans="1:16" x14ac:dyDescent="0.3">
      <c r="B544" s="1" t="s">
        <v>42</v>
      </c>
      <c r="C544" s="1"/>
      <c r="D544" s="1" t="s">
        <v>206</v>
      </c>
      <c r="E544" s="1" t="s">
        <v>1</v>
      </c>
      <c r="F544" s="1" t="s">
        <v>3</v>
      </c>
      <c r="G544" s="1" t="s">
        <v>4</v>
      </c>
      <c r="H544" s="1" t="s">
        <v>5</v>
      </c>
      <c r="I544" s="1" t="s">
        <v>6</v>
      </c>
      <c r="J544" s="1" t="s">
        <v>7</v>
      </c>
      <c r="K544" s="1" t="s">
        <v>8</v>
      </c>
      <c r="L544" s="1" t="s">
        <v>9</v>
      </c>
      <c r="M544" s="1" t="s">
        <v>10</v>
      </c>
      <c r="N544" s="1" t="s">
        <v>11</v>
      </c>
      <c r="O544" s="1" t="s">
        <v>12</v>
      </c>
      <c r="P544" s="1" t="s">
        <v>13</v>
      </c>
    </row>
    <row r="545" spans="2:16" x14ac:dyDescent="0.3">
      <c r="B545" s="6" t="s">
        <v>207</v>
      </c>
      <c r="C545" s="6" t="s">
        <v>43</v>
      </c>
      <c r="D545" s="10">
        <v>0.95329569863074348</v>
      </c>
      <c r="E545" s="10">
        <v>0.96796483144828238</v>
      </c>
      <c r="F545" s="10">
        <v>0.96317770089553223</v>
      </c>
      <c r="G545" s="10">
        <v>0.9621704406015622</v>
      </c>
      <c r="H545" s="10">
        <v>0.96517333410754114</v>
      </c>
      <c r="I545" s="10">
        <v>0.96023656769661669</v>
      </c>
      <c r="J545" s="10">
        <v>0.97016778789072744</v>
      </c>
      <c r="K545" s="10">
        <v>0.96078422302266431</v>
      </c>
      <c r="L545" s="10">
        <v>0.95652457096219023</v>
      </c>
      <c r="M545" s="10">
        <v>0.95710413739593114</v>
      </c>
      <c r="N545" s="10">
        <v>0.95021853607530005</v>
      </c>
      <c r="O545" s="10">
        <v>0.93776842599232402</v>
      </c>
      <c r="P545" s="10">
        <v>0.88731164098421411</v>
      </c>
    </row>
    <row r="546" spans="2:16" x14ac:dyDescent="0.3">
      <c r="B546" s="4" t="s">
        <v>207</v>
      </c>
      <c r="C546" s="4" t="s">
        <v>44</v>
      </c>
      <c r="D546" s="9">
        <v>0.95905971330172912</v>
      </c>
      <c r="E546" s="9">
        <v>0.97272362282480052</v>
      </c>
      <c r="F546" s="9">
        <v>0.96893229544251669</v>
      </c>
      <c r="G546" s="9">
        <v>0.96763008201388923</v>
      </c>
      <c r="H546" s="9">
        <v>0.97130051880332247</v>
      </c>
      <c r="I546" s="9">
        <v>0.96656776759705365</v>
      </c>
      <c r="J546" s="9">
        <v>0.97375680987862567</v>
      </c>
      <c r="K546" s="9">
        <v>0.96747988490407577</v>
      </c>
      <c r="L546" s="9">
        <v>0.96252813532007742</v>
      </c>
      <c r="M546" s="9">
        <v>0.9627536036847959</v>
      </c>
      <c r="N546" s="9">
        <v>0.95695840993615511</v>
      </c>
      <c r="O546" s="9">
        <v>0.9439211045831285</v>
      </c>
      <c r="P546" s="9">
        <v>0.89286155891245522</v>
      </c>
    </row>
    <row r="547" spans="2:16" x14ac:dyDescent="0.3">
      <c r="B547" s="6" t="s">
        <v>207</v>
      </c>
      <c r="C547" s="6" t="s">
        <v>45</v>
      </c>
      <c r="D547" s="10">
        <v>0.76259728643332148</v>
      </c>
      <c r="E547" s="10">
        <v>0.8080513860149926</v>
      </c>
      <c r="F547" s="10">
        <v>0.76692168647656622</v>
      </c>
      <c r="G547" s="10">
        <v>0.75985165063142346</v>
      </c>
      <c r="H547" s="10">
        <v>0.75604222026142975</v>
      </c>
      <c r="I547" s="10">
        <v>0.74682991198421289</v>
      </c>
      <c r="J547" s="10">
        <v>0.89072701737388849</v>
      </c>
      <c r="K547" s="10">
        <v>0.74951739728715017</v>
      </c>
      <c r="L547" s="10">
        <v>0.76508210629703255</v>
      </c>
      <c r="M547" s="10">
        <v>0.78108564919137691</v>
      </c>
      <c r="N547" s="10">
        <v>0.74373237357761102</v>
      </c>
      <c r="O547" s="10">
        <v>0.74636156549911603</v>
      </c>
      <c r="P547" s="10">
        <v>0.70413178319208314</v>
      </c>
    </row>
    <row r="548" spans="2:16" x14ac:dyDescent="0.3">
      <c r="B548" s="1" t="s">
        <v>48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2:16" x14ac:dyDescent="0.3">
      <c r="B549" s="6" t="s">
        <v>207</v>
      </c>
      <c r="C549" s="6" t="s">
        <v>43</v>
      </c>
      <c r="D549" s="10">
        <v>0.85936185057379122</v>
      </c>
      <c r="E549" s="10">
        <v>0.94395357350350984</v>
      </c>
      <c r="F549" s="10">
        <v>0.93743970190466674</v>
      </c>
      <c r="G549" s="10">
        <v>0.93389475804480915</v>
      </c>
      <c r="H549" s="10">
        <v>0.93424767278558063</v>
      </c>
      <c r="I549" s="10">
        <v>0.92694201250706443</v>
      </c>
      <c r="J549" s="10">
        <v>0.9320811284704027</v>
      </c>
      <c r="K549" s="10">
        <v>0.91819952861430287</v>
      </c>
      <c r="L549" s="10">
        <v>0.90673090444763893</v>
      </c>
      <c r="M549" s="10">
        <v>0.89435915695639778</v>
      </c>
      <c r="N549" s="10">
        <v>0.86632550066680414</v>
      </c>
      <c r="O549" s="10">
        <v>0.78918688738196918</v>
      </c>
      <c r="P549" s="10">
        <v>0.32617050242537898</v>
      </c>
    </row>
    <row r="550" spans="2:16" x14ac:dyDescent="0.3">
      <c r="B550" s="4" t="s">
        <v>207</v>
      </c>
      <c r="C550" s="4" t="s">
        <v>44</v>
      </c>
      <c r="D550" s="9">
        <v>0.86599151357056148</v>
      </c>
      <c r="E550" s="9">
        <v>0.95008457467198049</v>
      </c>
      <c r="F550" s="9">
        <v>0.94465018249004218</v>
      </c>
      <c r="G550" s="9">
        <v>0.94073784159903207</v>
      </c>
      <c r="H550" s="9">
        <v>0.9418785265661449</v>
      </c>
      <c r="I550" s="9">
        <v>0.93480951782804134</v>
      </c>
      <c r="J550" s="9">
        <v>0.93740545274051335</v>
      </c>
      <c r="K550" s="9">
        <v>0.92639746145010493</v>
      </c>
      <c r="L550" s="9">
        <v>0.91422558056487224</v>
      </c>
      <c r="M550" s="9">
        <v>0.90150749858738444</v>
      </c>
      <c r="N550" s="9">
        <v>0.87423537563685605</v>
      </c>
      <c r="O550" s="9">
        <v>0.79573488280546645</v>
      </c>
      <c r="P550" s="9">
        <v>0.32683466796572047</v>
      </c>
    </row>
    <row r="551" spans="2:16" x14ac:dyDescent="0.3">
      <c r="B551" s="6" t="s">
        <v>207</v>
      </c>
      <c r="C551" s="6" t="s">
        <v>45</v>
      </c>
      <c r="D551" s="10">
        <v>0.63989699470605943</v>
      </c>
      <c r="E551" s="10">
        <v>0.73464688558880076</v>
      </c>
      <c r="F551" s="10">
        <v>0.69061547279578184</v>
      </c>
      <c r="G551" s="10">
        <v>0.68182888541035491</v>
      </c>
      <c r="H551" s="10">
        <v>0.67505797125303191</v>
      </c>
      <c r="I551" s="10">
        <v>0.66055569644613732</v>
      </c>
      <c r="J551" s="10">
        <v>0.7991728248708635</v>
      </c>
      <c r="K551" s="10">
        <v>0.65984672593434401</v>
      </c>
      <c r="L551" s="10">
        <v>0.66775460358135552</v>
      </c>
      <c r="M551" s="10">
        <v>0.67065178780188084</v>
      </c>
      <c r="N551" s="10">
        <v>0.62426566063143774</v>
      </c>
      <c r="O551" s="10">
        <v>0.58457129598251367</v>
      </c>
      <c r="P551" s="10">
        <v>0.30410313841192055</v>
      </c>
    </row>
    <row r="552" spans="2:16" x14ac:dyDescent="0.3">
      <c r="B552" s="1" t="s">
        <v>65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2:16" x14ac:dyDescent="0.3">
      <c r="B553" s="6" t="s">
        <v>207</v>
      </c>
      <c r="C553" s="6" t="s">
        <v>43</v>
      </c>
      <c r="D553" s="10">
        <v>8.7390732173714639E-2</v>
      </c>
      <c r="E553" s="10">
        <v>1.3157483833692475E-2</v>
      </c>
      <c r="F553" s="10">
        <v>1.4508107328424655E-2</v>
      </c>
      <c r="G553" s="10">
        <v>1.6494039085946509E-2</v>
      </c>
      <c r="H553" s="10">
        <v>1.8630701733479228E-2</v>
      </c>
      <c r="I553" s="10">
        <v>2.0630355639721747E-2</v>
      </c>
      <c r="J553" s="10">
        <v>2.5020388325499771E-2</v>
      </c>
      <c r="K553" s="10">
        <v>2.9589222068194559E-2</v>
      </c>
      <c r="L553" s="10">
        <v>3.662995502775504E-2</v>
      </c>
      <c r="M553" s="10">
        <v>4.9493475470189265E-2</v>
      </c>
      <c r="N553" s="10">
        <v>7.3172604166071215E-2</v>
      </c>
      <c r="O553" s="10">
        <v>0.14556916622794924</v>
      </c>
      <c r="P553" s="10">
        <v>0.60726713351017958</v>
      </c>
    </row>
    <row r="554" spans="2:16" x14ac:dyDescent="0.3">
      <c r="B554" s="4" t="s">
        <v>207</v>
      </c>
      <c r="C554" s="4" t="s">
        <v>44</v>
      </c>
      <c r="D554" s="9">
        <v>8.7632424440998849E-2</v>
      </c>
      <c r="E554" s="9">
        <v>1.2663859450340908E-2</v>
      </c>
      <c r="F554" s="9">
        <v>1.3962037583932814E-2</v>
      </c>
      <c r="G554" s="9">
        <v>1.6000605011317632E-2</v>
      </c>
      <c r="H554" s="9">
        <v>1.8083690920166418E-2</v>
      </c>
      <c r="I554" s="9">
        <v>2.0073191434913498E-2</v>
      </c>
      <c r="J554" s="9">
        <v>2.4396296205464563E-2</v>
      </c>
      <c r="K554" s="9">
        <v>2.910961542648409E-2</v>
      </c>
      <c r="L554" s="9">
        <v>3.6203654058474269E-2</v>
      </c>
      <c r="M554" s="9">
        <v>4.9138340503619558E-2</v>
      </c>
      <c r="N554" s="9">
        <v>7.3183625169338976E-2</v>
      </c>
      <c r="O554" s="9">
        <v>0.14645348433962516</v>
      </c>
      <c r="P554" s="9">
        <v>0.61405727933705623</v>
      </c>
    </row>
    <row r="555" spans="2:16" x14ac:dyDescent="0.3">
      <c r="B555" s="6" t="s">
        <v>207</v>
      </c>
      <c r="C555" s="6" t="s">
        <v>45</v>
      </c>
      <c r="D555" s="10">
        <v>7.9819775245929772E-2</v>
      </c>
      <c r="E555" s="10">
        <v>3.0246315304325727E-2</v>
      </c>
      <c r="F555" s="10">
        <v>3.2865929355460642E-2</v>
      </c>
      <c r="G555" s="10">
        <v>3.3867413902632211E-2</v>
      </c>
      <c r="H555" s="10">
        <v>3.6688379729650014E-2</v>
      </c>
      <c r="I555" s="10">
        <v>3.9470122368820117E-2</v>
      </c>
      <c r="J555" s="10">
        <v>4.6609458540011243E-2</v>
      </c>
      <c r="K555" s="10">
        <v>4.4602793766820283E-2</v>
      </c>
      <c r="L555" s="10">
        <v>5.019675232079112E-2</v>
      </c>
      <c r="M555" s="10">
        <v>6.1230874843775679E-2</v>
      </c>
      <c r="N555" s="10">
        <v>7.2536393403473176E-2</v>
      </c>
      <c r="O555" s="10">
        <v>0.11870479453976124</v>
      </c>
      <c r="P555" s="10">
        <v>0.38334720352320178</v>
      </c>
    </row>
    <row r="556" spans="2:16" x14ac:dyDescent="0.3">
      <c r="B556" s="4" t="s">
        <v>207</v>
      </c>
      <c r="C556" s="4" t="s">
        <v>46</v>
      </c>
      <c r="D556" s="9">
        <v>0.6330555201662027</v>
      </c>
      <c r="E556" s="9">
        <v>0.22567576477582649</v>
      </c>
      <c r="F556" s="9">
        <v>0.23298630129437711</v>
      </c>
      <c r="G556" s="9">
        <v>0.25414294403799043</v>
      </c>
      <c r="H556" s="9">
        <v>0.30221676352794152</v>
      </c>
      <c r="I556" s="9">
        <v>0.29165064972620658</v>
      </c>
      <c r="J556" s="9">
        <v>0.37121452021485085</v>
      </c>
      <c r="K556" s="9">
        <v>0.36979542617782324</v>
      </c>
      <c r="L556" s="9">
        <v>0.4016097512866032</v>
      </c>
      <c r="M556" s="9">
        <v>0.48371521114282368</v>
      </c>
      <c r="N556" s="9">
        <v>0.56479803461709766</v>
      </c>
      <c r="O556" s="9">
        <v>0.73371835908920058</v>
      </c>
      <c r="P556" s="9">
        <v>0.9172894310204015</v>
      </c>
    </row>
    <row r="557" spans="2:16" x14ac:dyDescent="0.3">
      <c r="B557" s="1" t="s">
        <v>82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2:16" x14ac:dyDescent="0.3">
      <c r="B558" s="6" t="s">
        <v>207</v>
      </c>
      <c r="C558" s="6" t="s">
        <v>43</v>
      </c>
      <c r="D558" s="10">
        <v>9.8193362400893335E-3</v>
      </c>
      <c r="E558" s="10">
        <v>7.0375496517086234E-3</v>
      </c>
      <c r="F558" s="10">
        <v>7.4529499690921845E-3</v>
      </c>
      <c r="G558" s="10">
        <v>8.0981714965558775E-3</v>
      </c>
      <c r="H558" s="10">
        <v>8.590927376557228E-3</v>
      </c>
      <c r="I558" s="10">
        <v>8.8522455105440271E-3</v>
      </c>
      <c r="J558" s="10">
        <v>9.5168216255338174E-3</v>
      </c>
      <c r="K558" s="10">
        <v>9.9602535892312632E-3</v>
      </c>
      <c r="L558" s="10">
        <v>1.0701568116169511E-2</v>
      </c>
      <c r="M558" s="10">
        <v>1.1428552621681323E-2</v>
      </c>
      <c r="N558" s="10">
        <v>1.1763157040674365E-2</v>
      </c>
      <c r="O558" s="10">
        <v>1.2068988345367127E-2</v>
      </c>
      <c r="P558" s="10">
        <v>1.2763527083423007E-2</v>
      </c>
    </row>
    <row r="559" spans="2:16" x14ac:dyDescent="0.3">
      <c r="B559" s="4" t="s">
        <v>207</v>
      </c>
      <c r="C559" s="4" t="s">
        <v>44</v>
      </c>
      <c r="D559" s="9">
        <v>9.3577873976911589E-3</v>
      </c>
      <c r="E559" s="9">
        <v>6.6410675180926864E-3</v>
      </c>
      <c r="F559" s="9">
        <v>7.0529374142883558E-3</v>
      </c>
      <c r="G559" s="9">
        <v>7.7125510287794968E-3</v>
      </c>
      <c r="H559" s="9">
        <v>8.1776646744091287E-3</v>
      </c>
      <c r="I559" s="9">
        <v>8.4102251344221769E-3</v>
      </c>
      <c r="J559" s="9">
        <v>9.036623491914187E-3</v>
      </c>
      <c r="K559" s="9">
        <v>9.5131356994478944E-3</v>
      </c>
      <c r="L559" s="9">
        <v>1.0201574447912119E-2</v>
      </c>
      <c r="M559" s="9">
        <v>1.0918966223852728E-2</v>
      </c>
      <c r="N559" s="9">
        <v>1.125084174577402E-2</v>
      </c>
      <c r="O559" s="9">
        <v>1.155141724855391E-2</v>
      </c>
      <c r="P559" s="9">
        <v>1.2230650279627123E-2</v>
      </c>
    </row>
    <row r="560" spans="2:16" x14ac:dyDescent="0.3">
      <c r="B560" s="6" t="s">
        <v>207</v>
      </c>
      <c r="C560" s="6" t="s">
        <v>45</v>
      </c>
      <c r="D560" s="10">
        <v>2.4639373723079117E-2</v>
      </c>
      <c r="E560" s="10">
        <v>2.0508553446583498E-2</v>
      </c>
      <c r="F560" s="10">
        <v>2.052135345764523E-2</v>
      </c>
      <c r="G560" s="10">
        <v>2.1273681638735682E-2</v>
      </c>
      <c r="H560" s="10">
        <v>2.1915078416529437E-2</v>
      </c>
      <c r="I560" s="10">
        <v>2.3440014405367918E-2</v>
      </c>
      <c r="J560" s="10">
        <v>2.3702659076760012E-2</v>
      </c>
      <c r="K560" s="10">
        <v>2.3834216590280073E-2</v>
      </c>
      <c r="L560" s="10">
        <v>2.6537664885803686E-2</v>
      </c>
      <c r="M560" s="10">
        <v>2.7361379618631061E-2</v>
      </c>
      <c r="N560" s="10">
        <v>2.7153097741634515E-2</v>
      </c>
      <c r="O560" s="10">
        <v>2.8242518094148621E-2</v>
      </c>
      <c r="P560" s="10">
        <v>3.0369122591826721E-2</v>
      </c>
    </row>
    <row r="561" spans="2:16" x14ac:dyDescent="0.3">
      <c r="B561" s="4" t="s">
        <v>207</v>
      </c>
      <c r="C561" s="4" t="s">
        <v>46</v>
      </c>
      <c r="D561" s="9">
        <v>0.1858712025766687</v>
      </c>
      <c r="E561" s="9">
        <v>0.15161752260431843</v>
      </c>
      <c r="F561" s="9">
        <v>0.15076416252217559</v>
      </c>
      <c r="G561" s="9">
        <v>0.16243462249690413</v>
      </c>
      <c r="H561" s="9">
        <v>0.19092251592118711</v>
      </c>
      <c r="I561" s="9">
        <v>0.15701255104445991</v>
      </c>
      <c r="J561" s="9">
        <v>0.21997503913315342</v>
      </c>
      <c r="K561" s="9">
        <v>0.18457792494901287</v>
      </c>
      <c r="L561" s="9">
        <v>0.1887321979471632</v>
      </c>
      <c r="M561" s="9">
        <v>0.21000012621624048</v>
      </c>
      <c r="N561" s="9">
        <v>0.20503447482297402</v>
      </c>
      <c r="O561" s="9">
        <v>0.22551344392608172</v>
      </c>
      <c r="P561" s="9">
        <v>0.2314215973620522</v>
      </c>
    </row>
    <row r="562" spans="2:16" x14ac:dyDescent="0.3">
      <c r="B562" s="1" t="s">
        <v>100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2:16" x14ac:dyDescent="0.3">
      <c r="B563" s="6" t="s">
        <v>207</v>
      </c>
      <c r="C563" s="6" t="s">
        <v>43</v>
      </c>
      <c r="D563" s="10">
        <v>5.8734276066617699E-3</v>
      </c>
      <c r="E563" s="10">
        <v>4.521590118683208E-3</v>
      </c>
      <c r="F563" s="10">
        <v>4.7079878549392603E-3</v>
      </c>
      <c r="G563" s="10">
        <v>4.9708620396994576E-3</v>
      </c>
      <c r="H563" s="10">
        <v>5.2961995135940949E-3</v>
      </c>
      <c r="I563" s="10">
        <v>5.2379332257902573E-3</v>
      </c>
      <c r="J563" s="10">
        <v>5.7943699130464238E-3</v>
      </c>
      <c r="K563" s="10">
        <v>5.9056812808791978E-3</v>
      </c>
      <c r="L563" s="10">
        <v>6.2206195211855358E-3</v>
      </c>
      <c r="M563" s="10">
        <v>6.8976315137388305E-3</v>
      </c>
      <c r="N563" s="10">
        <v>6.8266886491245423E-3</v>
      </c>
      <c r="O563" s="10">
        <v>7.0476208369493519E-3</v>
      </c>
      <c r="P563" s="10">
        <v>7.2777370489618886E-3</v>
      </c>
    </row>
    <row r="564" spans="2:16" x14ac:dyDescent="0.3">
      <c r="B564" s="4" t="s">
        <v>207</v>
      </c>
      <c r="C564" s="4" t="s">
        <v>44</v>
      </c>
      <c r="D564" s="9">
        <v>5.4716991338586074E-3</v>
      </c>
      <c r="E564" s="9">
        <v>4.1474365277313205E-3</v>
      </c>
      <c r="F564" s="9">
        <v>4.3249906067670757E-3</v>
      </c>
      <c r="G564" s="9">
        <v>4.6030431634714822E-3</v>
      </c>
      <c r="H564" s="9">
        <v>4.9080357936828805E-3</v>
      </c>
      <c r="I564" s="9">
        <v>4.8444473778973696E-3</v>
      </c>
      <c r="J564" s="9">
        <v>5.3595404288215168E-3</v>
      </c>
      <c r="K564" s="9">
        <v>5.520129012235365E-3</v>
      </c>
      <c r="L564" s="9">
        <v>5.8110978556930913E-3</v>
      </c>
      <c r="M564" s="9">
        <v>6.4687633706426231E-3</v>
      </c>
      <c r="N564" s="9">
        <v>6.4044035049719561E-3</v>
      </c>
      <c r="O564" s="9">
        <v>6.6329074010581619E-3</v>
      </c>
      <c r="P564" s="9">
        <v>6.8625042279709643E-3</v>
      </c>
    </row>
    <row r="565" spans="2:16" x14ac:dyDescent="0.3">
      <c r="B565" s="6" t="s">
        <v>207</v>
      </c>
      <c r="C565" s="6" t="s">
        <v>45</v>
      </c>
      <c r="D565" s="10">
        <v>1.8588910119964049E-2</v>
      </c>
      <c r="E565" s="10">
        <v>1.769625546763099E-2</v>
      </c>
      <c r="F565" s="10">
        <v>1.7765539336879084E-2</v>
      </c>
      <c r="G565" s="10">
        <v>1.7482269235137956E-2</v>
      </c>
      <c r="H565" s="10">
        <v>1.7784722801711731E-2</v>
      </c>
      <c r="I565" s="10">
        <v>1.8201227628801876E-2</v>
      </c>
      <c r="J565" s="10">
        <v>1.8266202704980253E-2</v>
      </c>
      <c r="K565" s="10">
        <v>1.7720033318306846E-2</v>
      </c>
      <c r="L565" s="10">
        <v>1.9171846245073444E-2</v>
      </c>
      <c r="M565" s="10">
        <v>2.0190562677029799E-2</v>
      </c>
      <c r="N565" s="10">
        <v>1.9441156287160716E-2</v>
      </c>
      <c r="O565" s="10">
        <v>1.9644716249890008E-2</v>
      </c>
      <c r="P565" s="10">
        <v>2.0616352512508075E-2</v>
      </c>
    </row>
    <row r="566" spans="2:16" x14ac:dyDescent="0.3">
      <c r="B566" s="4" t="s">
        <v>207</v>
      </c>
      <c r="C566" s="4" t="s">
        <v>46</v>
      </c>
      <c r="D566" s="9">
        <v>0.13107001889324035</v>
      </c>
      <c r="E566" s="9">
        <v>0.10603122174394286</v>
      </c>
      <c r="F566" s="9">
        <v>0.10353798669375701</v>
      </c>
      <c r="G566" s="9">
        <v>0.10641954700760792</v>
      </c>
      <c r="H566" s="9">
        <v>0.15272042746492961</v>
      </c>
      <c r="I566" s="9">
        <v>0.10621368655462698</v>
      </c>
      <c r="J566" s="9">
        <v>0.17685817214897545</v>
      </c>
      <c r="K566" s="9">
        <v>0.12282450205086416</v>
      </c>
      <c r="L566" s="9">
        <v>0.13585421843529941</v>
      </c>
      <c r="M566" s="9">
        <v>0.15606400546759061</v>
      </c>
      <c r="N566" s="9">
        <v>0.15133935090603665</v>
      </c>
      <c r="O566" s="9">
        <v>0.16774106366993138</v>
      </c>
      <c r="P566" s="9">
        <v>0.16578513832399072</v>
      </c>
    </row>
    <row r="567" spans="2:16" x14ac:dyDescent="0.3">
      <c r="B567" s="1" t="s">
        <v>119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2:16" x14ac:dyDescent="0.3">
      <c r="B568" s="6" t="s">
        <v>207</v>
      </c>
      <c r="C568" s="6" t="s">
        <v>43</v>
      </c>
      <c r="D568" s="10">
        <v>3.963912689175733E-3</v>
      </c>
      <c r="E568" s="10">
        <v>3.3898963390397311E-3</v>
      </c>
      <c r="F568" s="10">
        <v>3.3915248342441888E-3</v>
      </c>
      <c r="G568" s="10">
        <v>3.524466176321509E-3</v>
      </c>
      <c r="H568" s="10">
        <v>3.5461614288605737E-3</v>
      </c>
      <c r="I568" s="10">
        <v>3.7853332574179317E-3</v>
      </c>
      <c r="J568" s="10">
        <v>3.9291530468336857E-3</v>
      </c>
      <c r="K568" s="10">
        <v>3.9179724760352403E-3</v>
      </c>
      <c r="L568" s="10">
        <v>4.1335388185856185E-3</v>
      </c>
      <c r="M568" s="10">
        <v>4.5491525771282305E-3</v>
      </c>
      <c r="N568" s="10">
        <v>4.4358211217687422E-3</v>
      </c>
      <c r="O568" s="10">
        <v>4.3062675705356672E-3</v>
      </c>
      <c r="P568" s="10">
        <v>4.7327453403025093E-3</v>
      </c>
    </row>
    <row r="569" spans="2:16" x14ac:dyDescent="0.3">
      <c r="B569" s="4" t="s">
        <v>207</v>
      </c>
      <c r="C569" s="4" t="s">
        <v>44</v>
      </c>
      <c r="D569" s="9">
        <v>3.5937876583183822E-3</v>
      </c>
      <c r="E569" s="9">
        <v>3.0719204133940947E-3</v>
      </c>
      <c r="F569" s="9">
        <v>3.0568189312850376E-3</v>
      </c>
      <c r="G569" s="9">
        <v>3.18475163338732E-3</v>
      </c>
      <c r="H569" s="9">
        <v>3.1665199182142603E-3</v>
      </c>
      <c r="I569" s="9">
        <v>3.4276715464462335E-3</v>
      </c>
      <c r="J569" s="9">
        <v>3.5118225158221154E-3</v>
      </c>
      <c r="K569" s="9">
        <v>3.5380477895706119E-3</v>
      </c>
      <c r="L569" s="9">
        <v>3.7706883121465932E-3</v>
      </c>
      <c r="M569" s="9">
        <v>4.1596364963434954E-3</v>
      </c>
      <c r="N569" s="9">
        <v>4.0430103019043146E-3</v>
      </c>
      <c r="O569" s="9">
        <v>3.9089965807401917E-3</v>
      </c>
      <c r="P569" s="9">
        <v>4.3552698927391501E-3</v>
      </c>
    </row>
    <row r="570" spans="2:16" x14ac:dyDescent="0.3">
      <c r="B570" s="6" t="s">
        <v>207</v>
      </c>
      <c r="C570" s="6" t="s">
        <v>45</v>
      </c>
      <c r="D570" s="10">
        <v>1.5979849505327607E-2</v>
      </c>
      <c r="E570" s="10">
        <v>1.4774678016748722E-2</v>
      </c>
      <c r="F570" s="10">
        <v>1.5168164501646065E-2</v>
      </c>
      <c r="G570" s="10">
        <v>1.5887394208934435E-2</v>
      </c>
      <c r="H570" s="10">
        <v>1.5908139610753526E-2</v>
      </c>
      <c r="I570" s="10">
        <v>1.6271482711760155E-2</v>
      </c>
      <c r="J570" s="10">
        <v>1.5811331503350783E-2</v>
      </c>
      <c r="K570" s="10">
        <v>1.5661485598346882E-2</v>
      </c>
      <c r="L570" s="10">
        <v>1.5560330329865309E-2</v>
      </c>
      <c r="M570" s="10">
        <v>1.675375658124097E-2</v>
      </c>
      <c r="N570" s="10">
        <v>1.6369133147389602E-2</v>
      </c>
      <c r="O570" s="10">
        <v>1.6540747064484575E-2</v>
      </c>
      <c r="P570" s="10">
        <v>1.6805847913886486E-2</v>
      </c>
    </row>
    <row r="571" spans="2:16" x14ac:dyDescent="0.3">
      <c r="B571" s="4" t="s">
        <v>207</v>
      </c>
      <c r="C571" s="4" t="s">
        <v>46</v>
      </c>
      <c r="D571" s="9">
        <v>9.6725004183064858E-2</v>
      </c>
      <c r="E571" s="9">
        <v>8.8403325174539513E-2</v>
      </c>
      <c r="F571" s="9">
        <v>8.175320535617589E-2</v>
      </c>
      <c r="G571" s="9">
        <v>7.8973574679439509E-2</v>
      </c>
      <c r="H571" s="9">
        <v>0.13395761433858019</v>
      </c>
      <c r="I571" s="9">
        <v>8.1019199280066151E-2</v>
      </c>
      <c r="J571" s="9">
        <v>0.11373291252266773</v>
      </c>
      <c r="K571" s="9">
        <v>8.9883359872172802E-2</v>
      </c>
      <c r="L571" s="9">
        <v>9.8979281422210325E-2</v>
      </c>
      <c r="M571" s="9">
        <v>0.11328034846729226</v>
      </c>
      <c r="N571" s="9">
        <v>0.11629717426789243</v>
      </c>
      <c r="O571" s="9">
        <v>0.10926962741129673</v>
      </c>
      <c r="P571" s="9">
        <v>0.12356490993749496</v>
      </c>
    </row>
    <row r="572" spans="2:16" x14ac:dyDescent="0.3">
      <c r="B572" s="1" t="s">
        <v>139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2:16" x14ac:dyDescent="0.3">
      <c r="B573" s="6" t="s">
        <v>207</v>
      </c>
      <c r="C573" s="6" t="s">
        <v>43</v>
      </c>
      <c r="D573" s="10">
        <v>2.8577132006997771E-3</v>
      </c>
      <c r="E573" s="10">
        <v>2.3478836223771796E-3</v>
      </c>
      <c r="F573" s="10">
        <v>2.3508893039641066E-3</v>
      </c>
      <c r="G573" s="10">
        <v>2.4407826235567074E-3</v>
      </c>
      <c r="H573" s="10">
        <v>2.5777795077030615E-3</v>
      </c>
      <c r="I573" s="10">
        <v>2.9405446324181289E-3</v>
      </c>
      <c r="J573" s="10">
        <v>2.8384074446853608E-3</v>
      </c>
      <c r="K573" s="10">
        <v>2.9745699219946966E-3</v>
      </c>
      <c r="L573" s="10">
        <v>3.0363841805615588E-3</v>
      </c>
      <c r="M573" s="10">
        <v>3.2181171379856268E-3</v>
      </c>
      <c r="N573" s="10">
        <v>3.2743968029413841E-3</v>
      </c>
      <c r="O573" s="10">
        <v>3.2167070595999115E-3</v>
      </c>
      <c r="P573" s="10">
        <v>3.1413729476406521E-3</v>
      </c>
    </row>
    <row r="574" spans="2:16" x14ac:dyDescent="0.3">
      <c r="B574" s="4" t="s">
        <v>207</v>
      </c>
      <c r="C574" s="4" t="s">
        <v>44</v>
      </c>
      <c r="D574" s="9">
        <v>2.5675827177784193E-3</v>
      </c>
      <c r="E574" s="9">
        <v>2.1053516861769799E-3</v>
      </c>
      <c r="F574" s="9">
        <v>2.1007114272975197E-3</v>
      </c>
      <c r="G574" s="9">
        <v>2.1921204374107245E-3</v>
      </c>
      <c r="H574" s="9">
        <v>2.3105054464369985E-3</v>
      </c>
      <c r="I574" s="9">
        <v>2.6764644707594301E-3</v>
      </c>
      <c r="J574" s="9">
        <v>2.5083984986822294E-3</v>
      </c>
      <c r="K574" s="9">
        <v>2.6766081010730675E-3</v>
      </c>
      <c r="L574" s="9">
        <v>2.7509512781293457E-3</v>
      </c>
      <c r="M574" s="9">
        <v>2.8918693342194924E-3</v>
      </c>
      <c r="N574" s="9">
        <v>2.9530294982724778E-3</v>
      </c>
      <c r="O574" s="9">
        <v>2.8883069897835626E-3</v>
      </c>
      <c r="P574" s="9">
        <v>2.8128680545648978E-3</v>
      </c>
    </row>
    <row r="575" spans="2:16" x14ac:dyDescent="0.3">
      <c r="B575" s="6" t="s">
        <v>207</v>
      </c>
      <c r="C575" s="6" t="s">
        <v>45</v>
      </c>
      <c r="D575" s="10">
        <v>1.2590893188195871E-2</v>
      </c>
      <c r="E575" s="10">
        <v>1.1855394985967469E-2</v>
      </c>
      <c r="F575" s="10">
        <v>1.1570279963115571E-2</v>
      </c>
      <c r="G575" s="10">
        <v>1.1935475534448041E-2</v>
      </c>
      <c r="H575" s="10">
        <v>1.1651410981454521E-2</v>
      </c>
      <c r="I575" s="10">
        <v>1.2682220174286501E-2</v>
      </c>
      <c r="J575" s="10">
        <v>1.2267714294644586E-2</v>
      </c>
      <c r="K575" s="10">
        <v>1.2356418922203453E-2</v>
      </c>
      <c r="L575" s="10">
        <v>1.2170950736814404E-2</v>
      </c>
      <c r="M575" s="10">
        <v>1.3413882850513308E-2</v>
      </c>
      <c r="N575" s="10">
        <v>1.3230300434928649E-2</v>
      </c>
      <c r="O575" s="10">
        <v>1.361888606495712E-2</v>
      </c>
      <c r="P575" s="10">
        <v>1.3924815162870091E-2</v>
      </c>
    </row>
    <row r="576" spans="2:16" x14ac:dyDescent="0.3">
      <c r="B576" s="4" t="s">
        <v>207</v>
      </c>
      <c r="C576" s="4" t="s">
        <v>46</v>
      </c>
      <c r="D576" s="9">
        <v>7.3131549071204768E-2</v>
      </c>
      <c r="E576" s="9">
        <v>6.2000876843941705E-2</v>
      </c>
      <c r="F576" s="9">
        <v>6.0859127418116457E-2</v>
      </c>
      <c r="G576" s="9">
        <v>5.7049785458637661E-2</v>
      </c>
      <c r="H576" s="9">
        <v>6.1876380334357543E-2</v>
      </c>
      <c r="I576" s="9">
        <v>6.5106072405536314E-2</v>
      </c>
      <c r="J576" s="9">
        <v>8.1020944277782031E-2</v>
      </c>
      <c r="K576" s="9">
        <v>7.6872218812585699E-2</v>
      </c>
      <c r="L576" s="9">
        <v>7.832881862576109E-2</v>
      </c>
      <c r="M576" s="9">
        <v>8.1431376492694094E-2</v>
      </c>
      <c r="N576" s="9">
        <v>8.94895578659263E-2</v>
      </c>
      <c r="O576" s="9">
        <v>9.2068208328381695E-2</v>
      </c>
      <c r="P576" s="9">
        <v>9.5531673758126934E-2</v>
      </c>
    </row>
    <row r="577" spans="2:16" x14ac:dyDescent="0.3">
      <c r="B577" s="1" t="s">
        <v>160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2:16" x14ac:dyDescent="0.3">
      <c r="B578" s="6" t="s">
        <v>207</v>
      </c>
      <c r="C578" s="6" t="s">
        <v>43</v>
      </c>
      <c r="D578" s="10">
        <v>2.0342247811654529E-3</v>
      </c>
      <c r="E578" s="10">
        <v>1.6374868541865321E-3</v>
      </c>
      <c r="F578" s="10">
        <v>1.7625269734131549E-3</v>
      </c>
      <c r="G578" s="10">
        <v>1.7150511607843682E-3</v>
      </c>
      <c r="H578" s="10">
        <v>1.8720176760564586E-3</v>
      </c>
      <c r="I578" s="10">
        <v>2.2193005130757126E-3</v>
      </c>
      <c r="J578" s="10">
        <v>2.0874617832537007E-3</v>
      </c>
      <c r="K578" s="10">
        <v>2.0296938367005495E-3</v>
      </c>
      <c r="L578" s="10">
        <v>2.0703280091118582E-3</v>
      </c>
      <c r="M578" s="10">
        <v>2.3774329766428812E-3</v>
      </c>
      <c r="N578" s="10">
        <v>2.2736996338394815E-3</v>
      </c>
      <c r="O578" s="10">
        <v>2.281974378786114E-3</v>
      </c>
      <c r="P578" s="10">
        <v>2.1522412248645858E-3</v>
      </c>
    </row>
    <row r="579" spans="2:16" x14ac:dyDescent="0.3">
      <c r="B579" s="4" t="s">
        <v>207</v>
      </c>
      <c r="C579" s="4" t="s">
        <v>44</v>
      </c>
      <c r="D579" s="9">
        <v>1.8148018181176511E-3</v>
      </c>
      <c r="E579" s="9">
        <v>1.4615454001144978E-3</v>
      </c>
      <c r="F579" s="9">
        <v>1.5685911543772966E-3</v>
      </c>
      <c r="G579" s="9">
        <v>1.5308111158075413E-3</v>
      </c>
      <c r="H579" s="9">
        <v>1.6639958804138906E-3</v>
      </c>
      <c r="I579" s="9">
        <v>2.0090946338826971E-3</v>
      </c>
      <c r="J579" s="9">
        <v>1.8383688242743059E-3</v>
      </c>
      <c r="K579" s="9">
        <v>1.8008896595671463E-3</v>
      </c>
      <c r="L579" s="9">
        <v>1.8600224742486961E-3</v>
      </c>
      <c r="M579" s="9">
        <v>2.1290270884486303E-3</v>
      </c>
      <c r="N579" s="9">
        <v>2.023649329216681E-3</v>
      </c>
      <c r="O579" s="9">
        <v>2.0373039600210916E-3</v>
      </c>
      <c r="P579" s="9">
        <v>1.9170726447121638E-3</v>
      </c>
    </row>
    <row r="580" spans="2:16" x14ac:dyDescent="0.3">
      <c r="B580" s="6" t="s">
        <v>207</v>
      </c>
      <c r="C580" s="6" t="s">
        <v>45</v>
      </c>
      <c r="D580" s="10">
        <v>9.6711330111594104E-3</v>
      </c>
      <c r="E580" s="10">
        <v>8.8252602543460856E-3</v>
      </c>
      <c r="F580" s="10">
        <v>8.9017172652149628E-3</v>
      </c>
      <c r="G580" s="10">
        <v>9.0609799781150042E-3</v>
      </c>
      <c r="H580" s="10">
        <v>9.1121731525233823E-3</v>
      </c>
      <c r="I580" s="10">
        <v>9.8772744422699742E-3</v>
      </c>
      <c r="J580" s="10">
        <v>9.2188735344483543E-3</v>
      </c>
      <c r="K580" s="10">
        <v>9.6378544780242811E-3</v>
      </c>
      <c r="L580" s="10">
        <v>9.0587686505627166E-3</v>
      </c>
      <c r="M580" s="10">
        <v>1.0288592415463604E-2</v>
      </c>
      <c r="N580" s="10">
        <v>1.0370307991229046E-2</v>
      </c>
      <c r="O580" s="10">
        <v>1.0338505345246846E-2</v>
      </c>
      <c r="P580" s="10">
        <v>1.0358313386338523E-2</v>
      </c>
    </row>
    <row r="581" spans="2:16" x14ac:dyDescent="0.3">
      <c r="B581" s="4" t="s">
        <v>207</v>
      </c>
      <c r="C581" s="4" t="s">
        <v>46</v>
      </c>
      <c r="D581" s="9">
        <v>5.4585329050683869E-2</v>
      </c>
      <c r="E581" s="9">
        <v>4.5222696250478644E-2</v>
      </c>
      <c r="F581" s="9">
        <v>4.9024709564447967E-2</v>
      </c>
      <c r="G581" s="9">
        <v>4.1153350387225042E-2</v>
      </c>
      <c r="H581" s="9">
        <v>4.5162272349336598E-2</v>
      </c>
      <c r="I581" s="9">
        <v>5.2187371030440556E-2</v>
      </c>
      <c r="J581" s="9">
        <v>5.7726934979669499E-2</v>
      </c>
      <c r="K581" s="9">
        <v>5.4009136952581617E-2</v>
      </c>
      <c r="L581" s="9">
        <v>5.7159750172637268E-2</v>
      </c>
      <c r="M581" s="9">
        <v>6.3404646297846187E-2</v>
      </c>
      <c r="N581" s="9">
        <v>6.946156802095986E-2</v>
      </c>
      <c r="O581" s="9">
        <v>7.5017399194269821E-2</v>
      </c>
      <c r="P581" s="9">
        <v>6.8310458185161058E-2</v>
      </c>
    </row>
    <row r="582" spans="2:16" x14ac:dyDescent="0.3">
      <c r="B582" s="1" t="s">
        <v>182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2:16" x14ac:dyDescent="0.3">
      <c r="B583" s="6" t="s">
        <v>207</v>
      </c>
      <c r="C583" s="6" t="s">
        <v>43</v>
      </c>
      <c r="D583" s="10">
        <v>1.4496770764923779E-3</v>
      </c>
      <c r="E583" s="10">
        <v>1.1875181738050715E-3</v>
      </c>
      <c r="F583" s="10">
        <v>1.309325255270808E-3</v>
      </c>
      <c r="G583" s="10">
        <v>1.2835869674197732E-3</v>
      </c>
      <c r="H583" s="10">
        <v>1.3767476185016889E-3</v>
      </c>
      <c r="I583" s="10">
        <v>1.3795794280072526E-3</v>
      </c>
      <c r="J583" s="10">
        <v>1.4713133460568784E-3</v>
      </c>
      <c r="K583" s="10">
        <v>1.3978289549987592E-3</v>
      </c>
      <c r="L583" s="10">
        <v>1.4150121027605043E-3</v>
      </c>
      <c r="M583" s="10">
        <v>1.7802878799672598E-3</v>
      </c>
      <c r="N583" s="10">
        <v>1.5641823470990864E-3</v>
      </c>
      <c r="O583" s="10">
        <v>1.7290797401624243E-3</v>
      </c>
      <c r="P583" s="10">
        <v>1.5366591182422802E-3</v>
      </c>
    </row>
    <row r="584" spans="2:16" x14ac:dyDescent="0.3">
      <c r="B584" s="4" t="s">
        <v>207</v>
      </c>
      <c r="C584" s="4" t="s">
        <v>44</v>
      </c>
      <c r="D584" s="9">
        <v>1.282285374688427E-3</v>
      </c>
      <c r="E584" s="9">
        <v>1.0715075889566328E-3</v>
      </c>
      <c r="F584" s="9">
        <v>1.1596772108878131E-3</v>
      </c>
      <c r="G584" s="9">
        <v>1.1456453676237308E-3</v>
      </c>
      <c r="H584" s="9">
        <v>1.2420930026158013E-3</v>
      </c>
      <c r="I584" s="9">
        <v>1.2139216268259039E-3</v>
      </c>
      <c r="J584" s="9">
        <v>1.2807602587386324E-3</v>
      </c>
      <c r="K584" s="9">
        <v>1.2191331145176049E-3</v>
      </c>
      <c r="L584" s="9">
        <v>1.2360974564980115E-3</v>
      </c>
      <c r="M584" s="9">
        <v>1.5828627431745553E-3</v>
      </c>
      <c r="N584" s="9">
        <v>1.3685290339762921E-3</v>
      </c>
      <c r="O584" s="9">
        <v>1.5389121059373257E-3</v>
      </c>
      <c r="P584" s="9">
        <v>1.3529418836504164E-3</v>
      </c>
    </row>
    <row r="585" spans="2:16" x14ac:dyDescent="0.3">
      <c r="B585" s="6" t="s">
        <v>207</v>
      </c>
      <c r="C585" s="6" t="s">
        <v>45</v>
      </c>
      <c r="D585" s="10">
        <v>8.274703620899139E-3</v>
      </c>
      <c r="E585" s="10">
        <v>7.7380856119795881E-3</v>
      </c>
      <c r="F585" s="10">
        <v>8.8837530060600686E-3</v>
      </c>
      <c r="G585" s="10">
        <v>8.4602075193292315E-3</v>
      </c>
      <c r="H585" s="10">
        <v>7.879342318303853E-3</v>
      </c>
      <c r="I585" s="10">
        <v>9.0923701300003341E-3</v>
      </c>
      <c r="J585" s="10">
        <v>7.3626873675762469E-3</v>
      </c>
      <c r="K585" s="10">
        <v>7.7794747029138311E-3</v>
      </c>
      <c r="L585" s="10">
        <v>7.5825421701962627E-3</v>
      </c>
      <c r="M585" s="10">
        <v>8.8032080930711964E-3</v>
      </c>
      <c r="N585" s="10">
        <v>8.5621851244288109E-3</v>
      </c>
      <c r="O585" s="10">
        <v>8.6743897897672943E-3</v>
      </c>
      <c r="P585" s="10">
        <v>8.4873517474244198E-3</v>
      </c>
    </row>
    <row r="586" spans="2:16" x14ac:dyDescent="0.3">
      <c r="B586" s="4" t="s">
        <v>207</v>
      </c>
      <c r="C586" s="4" t="s">
        <v>46</v>
      </c>
      <c r="D586" s="9">
        <v>4.1325571222176491E-2</v>
      </c>
      <c r="E586" s="9">
        <v>3.1121228304680754E-2</v>
      </c>
      <c r="F586" s="9">
        <v>3.9689150526602317E-2</v>
      </c>
      <c r="G586" s="9">
        <v>2.9290192806117554E-2</v>
      </c>
      <c r="H586" s="9">
        <v>3.3308518990545599E-2</v>
      </c>
      <c r="I586" s="9">
        <v>3.9030231023907687E-2</v>
      </c>
      <c r="J586" s="9">
        <v>4.234838192158967E-2</v>
      </c>
      <c r="K586" s="9">
        <v>3.9565113371653429E-2</v>
      </c>
      <c r="L586" s="9">
        <v>4.5065127416218639E-2</v>
      </c>
      <c r="M586" s="9">
        <v>5.3514236520747459E-2</v>
      </c>
      <c r="N586" s="9">
        <v>4.9982958489275989E-2</v>
      </c>
      <c r="O586" s="9">
        <v>6.461195173794948E-2</v>
      </c>
      <c r="P586" s="9">
        <v>5.1741745679685452E-2</v>
      </c>
    </row>
    <row r="587" spans="2:16" x14ac:dyDescent="0.3">
      <c r="B587" s="1" t="s">
        <v>208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2:16" x14ac:dyDescent="0.3">
      <c r="B588" s="6" t="s">
        <v>207</v>
      </c>
      <c r="C588" s="6" t="s">
        <v>43</v>
      </c>
      <c r="D588" s="10">
        <v>9.8076599411561511E-4</v>
      </c>
      <c r="E588" s="10">
        <v>8.1283032193956621E-4</v>
      </c>
      <c r="F588" s="10">
        <v>8.8466618559718344E-4</v>
      </c>
      <c r="G588" s="10">
        <v>9.1305107547597303E-4</v>
      </c>
      <c r="H588" s="10">
        <v>9.5338796894401442E-4</v>
      </c>
      <c r="I588" s="10">
        <v>1.0007536395916206E-3</v>
      </c>
      <c r="J588" s="10">
        <v>1.0164814952395107E-3</v>
      </c>
      <c r="K588" s="10">
        <v>9.9812050384696948E-4</v>
      </c>
      <c r="L588" s="10">
        <v>9.8748382462576475E-4</v>
      </c>
      <c r="M588" s="10">
        <v>1.0167518443517101E-3</v>
      </c>
      <c r="N588" s="10">
        <v>1.0586662561839358E-3</v>
      </c>
      <c r="O588" s="10">
        <v>1.0922536938345472E-3</v>
      </c>
      <c r="P588" s="10">
        <v>1.0616549431182599E-3</v>
      </c>
    </row>
    <row r="589" spans="2:16" x14ac:dyDescent="0.3">
      <c r="B589" s="4" t="s">
        <v>207</v>
      </c>
      <c r="C589" s="4" t="s">
        <v>44</v>
      </c>
      <c r="D589" s="9">
        <v>8.8389339128689759E-4</v>
      </c>
      <c r="E589" s="9">
        <v>7.5193605810077249E-4</v>
      </c>
      <c r="F589" s="9">
        <v>8.0348233879296428E-4</v>
      </c>
      <c r="G589" s="9">
        <v>8.3746541039602328E-4</v>
      </c>
      <c r="H589" s="9">
        <v>8.7872473518384577E-4</v>
      </c>
      <c r="I589" s="9">
        <v>8.9009204663985961E-4</v>
      </c>
      <c r="J589" s="9">
        <v>8.9726537467925025E-4</v>
      </c>
      <c r="K589" s="9">
        <v>8.9425611422544232E-4</v>
      </c>
      <c r="L589" s="9">
        <v>8.8030698444198786E-4</v>
      </c>
      <c r="M589" s="9">
        <v>9.0093323258880252E-4</v>
      </c>
      <c r="N589" s="9">
        <v>9.5053570390411172E-4</v>
      </c>
      <c r="O589" s="9">
        <v>9.8350488211680609E-4</v>
      </c>
      <c r="P589" s="9">
        <v>9.6037452298726163E-4</v>
      </c>
    </row>
    <row r="590" spans="2:16" x14ac:dyDescent="0.3">
      <c r="B590" s="6" t="s">
        <v>207</v>
      </c>
      <c r="C590" s="6" t="s">
        <v>45</v>
      </c>
      <c r="D590" s="10">
        <v>5.4714899842707755E-3</v>
      </c>
      <c r="E590" s="10">
        <v>5.6856524546381624E-3</v>
      </c>
      <c r="F590" s="10">
        <v>6.9911778901265648E-3</v>
      </c>
      <c r="G590" s="10">
        <v>6.1739607311133591E-3</v>
      </c>
      <c r="H590" s="10">
        <v>5.9957714386401238E-3</v>
      </c>
      <c r="I590" s="10">
        <v>7.4965057674938546E-3</v>
      </c>
      <c r="J590" s="10">
        <v>5.0525721020533119E-3</v>
      </c>
      <c r="K590" s="10">
        <v>4.7835696152723883E-3</v>
      </c>
      <c r="L590" s="10">
        <v>4.7057029960669754E-3</v>
      </c>
      <c r="M590" s="10">
        <v>5.4446521544921581E-3</v>
      </c>
      <c r="N590" s="10">
        <v>5.1458846882637965E-3</v>
      </c>
      <c r="O590" s="10">
        <v>5.307262995229713E-3</v>
      </c>
      <c r="P590" s="10">
        <v>5.0002748597771252E-3</v>
      </c>
    </row>
    <row r="591" spans="2:16" x14ac:dyDescent="0.3">
      <c r="B591" s="4" t="s">
        <v>207</v>
      </c>
      <c r="C591" s="4" t="s">
        <v>46</v>
      </c>
      <c r="D591" s="9">
        <v>2.8577073547375337E-2</v>
      </c>
      <c r="E591" s="9">
        <v>2.0228256242299084E-2</v>
      </c>
      <c r="F591" s="9">
        <v>2.9220704552467218E-2</v>
      </c>
      <c r="G591" s="9">
        <v>2.032447017570313E-2</v>
      </c>
      <c r="H591" s="9">
        <v>2.1051926990566745E-2</v>
      </c>
      <c r="I591" s="9">
        <v>3.5321557040532033E-2</v>
      </c>
      <c r="J591" s="9">
        <v>3.1594492282023802E-2</v>
      </c>
      <c r="K591" s="9">
        <v>2.5870311114993917E-2</v>
      </c>
      <c r="L591" s="9">
        <v>4.0867242028131752E-2</v>
      </c>
      <c r="M591" s="9">
        <v>3.0687980077012848E-2</v>
      </c>
      <c r="N591" s="9">
        <v>2.8660490646471141E-2</v>
      </c>
      <c r="O591" s="9">
        <v>3.9222809744946185E-2</v>
      </c>
      <c r="P591" s="9">
        <v>3.842734286909457E-2</v>
      </c>
    </row>
    <row r="592" spans="2:16" x14ac:dyDescent="0.3">
      <c r="B592" s="6"/>
      <c r="C592" s="6" t="s">
        <v>209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</sheetData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F72E-78B4-4CB8-9007-3E28E52E53B4}">
  <dimension ref="A1:N99"/>
  <sheetViews>
    <sheetView zoomScale="70" zoomScaleNormal="70" workbookViewId="0">
      <selection activeCell="F11" sqref="F11"/>
    </sheetView>
  </sheetViews>
  <sheetFormatPr defaultRowHeight="14.4" x14ac:dyDescent="0.3"/>
  <cols>
    <col min="1" max="1" width="4.33203125" customWidth="1"/>
    <col min="2" max="2" width="9.109375" customWidth="1"/>
    <col min="3" max="3" width="25" customWidth="1"/>
    <col min="4" max="4" width="25.88671875" customWidth="1"/>
    <col min="5" max="5" width="36.33203125" customWidth="1"/>
    <col min="6" max="6" width="32" customWidth="1"/>
    <col min="7" max="7" width="32.109375" customWidth="1"/>
    <col min="8" max="9" width="31.5546875" customWidth="1"/>
    <col min="10" max="10" width="29.109375" customWidth="1"/>
    <col min="11" max="11" width="29.5546875" customWidth="1"/>
    <col min="12" max="12" width="27.109375" customWidth="1"/>
    <col min="13" max="13" width="36.44140625" customWidth="1"/>
    <col min="14" max="14" width="31.109375" customWidth="1"/>
  </cols>
  <sheetData>
    <row r="1" spans="1:14" ht="15" thickBot="1" x14ac:dyDescent="0.35"/>
    <row r="2" spans="1:14" ht="16.2" thickBot="1" x14ac:dyDescent="0.35">
      <c r="C2" s="38"/>
      <c r="D2" s="38"/>
      <c r="E2" s="38"/>
      <c r="F2" s="39" t="s">
        <v>210</v>
      </c>
      <c r="G2" s="40" t="s">
        <v>211</v>
      </c>
      <c r="H2" s="41" t="s">
        <v>212</v>
      </c>
      <c r="I2" s="41" t="s">
        <v>213</v>
      </c>
      <c r="J2" s="41" t="s">
        <v>214</v>
      </c>
      <c r="K2" s="41" t="s">
        <v>215</v>
      </c>
      <c r="L2" s="41" t="s">
        <v>216</v>
      </c>
      <c r="M2" s="41" t="s">
        <v>217</v>
      </c>
      <c r="N2" s="41" t="s">
        <v>218</v>
      </c>
    </row>
    <row r="3" spans="1:14" ht="16.2" thickBot="1" x14ac:dyDescent="0.35">
      <c r="B3" s="38"/>
      <c r="C3" s="38"/>
      <c r="D3" s="38"/>
      <c r="E3" s="38"/>
      <c r="F3" s="39" t="s">
        <v>219</v>
      </c>
      <c r="G3" s="40" t="s">
        <v>220</v>
      </c>
      <c r="H3" s="41" t="s">
        <v>221</v>
      </c>
      <c r="I3" s="41" t="s">
        <v>222</v>
      </c>
      <c r="J3" s="41" t="s">
        <v>223</v>
      </c>
      <c r="K3" s="41" t="s">
        <v>224</v>
      </c>
      <c r="L3" s="41" t="s">
        <v>225</v>
      </c>
      <c r="M3" s="41" t="s">
        <v>226</v>
      </c>
      <c r="N3" s="41" t="s">
        <v>227</v>
      </c>
    </row>
    <row r="4" spans="1:14" ht="16.2" thickBot="1" x14ac:dyDescent="0.35">
      <c r="B4" s="38"/>
      <c r="C4" s="38"/>
      <c r="D4" s="38"/>
      <c r="E4" s="38"/>
      <c r="F4" s="42"/>
      <c r="G4" s="42"/>
      <c r="H4" s="42"/>
      <c r="I4" s="42"/>
      <c r="J4" s="42"/>
      <c r="K4" s="42"/>
      <c r="L4" s="42"/>
      <c r="M4" s="42"/>
    </row>
    <row r="5" spans="1:14" s="43" customFormat="1" ht="15.6" x14ac:dyDescent="0.3">
      <c r="B5" s="44" t="s">
        <v>0</v>
      </c>
      <c r="C5" s="45" t="s">
        <v>23</v>
      </c>
      <c r="D5" s="45" t="s">
        <v>37</v>
      </c>
      <c r="E5" s="45" t="s">
        <v>2</v>
      </c>
      <c r="F5" s="46" t="str">
        <f>"FY"&amp;$A$6&amp;" Payments " &amp;F$3</f>
        <v>FY2020 Payments (&lt;=12 Months)</v>
      </c>
      <c r="G5" s="47"/>
      <c r="H5" s="47"/>
    </row>
    <row r="6" spans="1:14" ht="15.6" x14ac:dyDescent="0.3">
      <c r="A6" s="38">
        <v>2020</v>
      </c>
      <c r="B6" s="48" t="s">
        <v>14</v>
      </c>
      <c r="C6" s="49" t="s">
        <v>38</v>
      </c>
      <c r="D6" s="50">
        <f>'Report 4'!D4</f>
        <v>669703991.37300003</v>
      </c>
      <c r="E6" s="50">
        <f>'Report 4'!D8</f>
        <v>565492163.81599998</v>
      </c>
      <c r="F6" s="50">
        <f>'Report 4'!D17</f>
        <v>564783615.81599998</v>
      </c>
      <c r="G6" s="38"/>
      <c r="H6" s="38"/>
    </row>
    <row r="7" spans="1:14" ht="15.6" x14ac:dyDescent="0.3">
      <c r="B7" s="51" t="s">
        <v>14</v>
      </c>
      <c r="C7" s="52" t="s">
        <v>39</v>
      </c>
      <c r="D7" s="53">
        <f>'Report 4'!D5</f>
        <v>651256725.6730001</v>
      </c>
      <c r="E7" s="53">
        <f>'Report 4'!D9</f>
        <v>552720087.86600006</v>
      </c>
      <c r="F7" s="53">
        <f>'Report 4'!D18</f>
        <v>552019624.01600003</v>
      </c>
      <c r="G7" s="38"/>
      <c r="H7" s="38"/>
    </row>
    <row r="8" spans="1:14" ht="15.6" x14ac:dyDescent="0.3">
      <c r="B8" s="48" t="s">
        <v>14</v>
      </c>
      <c r="C8" s="49" t="s">
        <v>40</v>
      </c>
      <c r="D8" s="50">
        <f>'Report 4'!D6</f>
        <v>18447265.700000003</v>
      </c>
      <c r="E8" s="50">
        <f>'Report 4'!D10</f>
        <v>12772075.949999997</v>
      </c>
      <c r="F8" s="50">
        <f>'Report 4'!D19</f>
        <v>12763991.800000001</v>
      </c>
      <c r="G8" s="38"/>
      <c r="H8" s="38"/>
    </row>
    <row r="9" spans="1:14" ht="15.6" x14ac:dyDescent="0.3">
      <c r="B9" s="51" t="s">
        <v>14</v>
      </c>
      <c r="C9" s="52" t="s">
        <v>43</v>
      </c>
      <c r="D9" s="54"/>
      <c r="E9" s="29">
        <f t="shared" ref="E9:F11" si="0">E6/$D6</f>
        <v>0.84439121029673248</v>
      </c>
      <c r="F9" s="29">
        <f t="shared" si="0"/>
        <v>0.84333320853904947</v>
      </c>
      <c r="G9" s="55"/>
      <c r="H9" s="38"/>
    </row>
    <row r="10" spans="1:14" ht="15.6" x14ac:dyDescent="0.3">
      <c r="B10" s="48" t="s">
        <v>14</v>
      </c>
      <c r="C10" s="56" t="s">
        <v>44</v>
      </c>
      <c r="D10" s="57"/>
      <c r="E10" s="27">
        <f t="shared" si="0"/>
        <v>0.84869770411173329</v>
      </c>
      <c r="F10" s="27">
        <f t="shared" si="0"/>
        <v>0.84762214692761939</v>
      </c>
      <c r="G10" s="55"/>
      <c r="H10" s="38"/>
    </row>
    <row r="11" spans="1:14" ht="15.6" x14ac:dyDescent="0.3">
      <c r="B11" s="51" t="s">
        <v>14</v>
      </c>
      <c r="C11" s="58" t="s">
        <v>45</v>
      </c>
      <c r="D11" s="54"/>
      <c r="E11" s="29">
        <f t="shared" si="0"/>
        <v>0.69235604656575178</v>
      </c>
      <c r="F11" s="29">
        <f t="shared" si="0"/>
        <v>0.69191781630813709</v>
      </c>
      <c r="G11" s="55"/>
      <c r="H11" s="38"/>
    </row>
    <row r="12" spans="1:14" ht="16.2" thickBot="1" x14ac:dyDescent="0.35">
      <c r="B12" s="48" t="s">
        <v>14</v>
      </c>
      <c r="C12" s="59" t="s">
        <v>46</v>
      </c>
      <c r="D12" s="60"/>
      <c r="E12" s="60"/>
      <c r="F12" s="60"/>
      <c r="G12" s="38"/>
      <c r="H12" s="38"/>
    </row>
    <row r="13" spans="1:14" ht="15.6" x14ac:dyDescent="0.3">
      <c r="B13" s="38"/>
      <c r="C13" s="38" t="s">
        <v>49</v>
      </c>
      <c r="D13" s="38"/>
      <c r="E13" s="38"/>
      <c r="F13" s="38"/>
      <c r="G13" s="38"/>
      <c r="H13" s="38"/>
    </row>
    <row r="14" spans="1:14" ht="3.75" customHeight="1" thickBot="1" x14ac:dyDescent="0.35">
      <c r="B14" s="38"/>
      <c r="C14" s="38"/>
      <c r="D14" s="38"/>
      <c r="E14" s="38"/>
      <c r="F14" s="38"/>
      <c r="G14" s="38"/>
      <c r="H14" s="38"/>
    </row>
    <row r="15" spans="1:14" s="43" customFormat="1" ht="15.6" x14ac:dyDescent="0.3">
      <c r="B15" s="44" t="s">
        <v>0</v>
      </c>
      <c r="C15" s="45" t="s">
        <v>23</v>
      </c>
      <c r="D15" s="45" t="s">
        <v>37</v>
      </c>
      <c r="E15" s="45" t="s">
        <v>2</v>
      </c>
      <c r="F15" s="46" t="str">
        <f>"FY"&amp;$A$6-1&amp;" Payments " &amp;F$3</f>
        <v>FY2019 Payments (&lt;=12 Months)</v>
      </c>
      <c r="G15" s="46" t="str">
        <f>"FY"&amp;$A$6&amp;" Payments " &amp;G$3</f>
        <v>FY2020 Payments (13-24 Months)</v>
      </c>
      <c r="H15" s="47"/>
    </row>
    <row r="16" spans="1:14" ht="15.6" x14ac:dyDescent="0.3">
      <c r="B16" s="48" t="s">
        <v>15</v>
      </c>
      <c r="C16" s="49" t="s">
        <v>38</v>
      </c>
      <c r="D16" s="50">
        <f>'Report 4'!D28</f>
        <v>660682152.58499992</v>
      </c>
      <c r="E16" s="50">
        <f>'Report 4'!D32</f>
        <v>636520568.38800013</v>
      </c>
      <c r="F16" s="50">
        <f>'Report 4'!D41</f>
        <v>577823601.46399999</v>
      </c>
      <c r="G16" s="50">
        <f>'Report 4'!D50</f>
        <v>58695249.904999994</v>
      </c>
      <c r="H16" s="38"/>
    </row>
    <row r="17" spans="2:10" ht="15.6" x14ac:dyDescent="0.3">
      <c r="B17" s="48" t="s">
        <v>15</v>
      </c>
      <c r="C17" s="52" t="s">
        <v>39</v>
      </c>
      <c r="D17" s="53">
        <f>'Report 4'!D29</f>
        <v>642359700.13499999</v>
      </c>
      <c r="E17" s="53">
        <f>'Report 4'!D33</f>
        <v>622218954.07799995</v>
      </c>
      <c r="F17" s="53">
        <f>'Report 4'!D42</f>
        <v>565102617.5940001</v>
      </c>
      <c r="G17" s="53">
        <f>'Report 4'!D51</f>
        <v>57114619.464999989</v>
      </c>
      <c r="H17" s="38"/>
    </row>
    <row r="18" spans="2:10" ht="15.6" x14ac:dyDescent="0.3">
      <c r="B18" s="48" t="s">
        <v>15</v>
      </c>
      <c r="C18" s="49" t="s">
        <v>40</v>
      </c>
      <c r="D18" s="50">
        <f>'Report 4'!D30</f>
        <v>18322452.449999999</v>
      </c>
      <c r="E18" s="50">
        <f>'Report 4'!D34</f>
        <v>14301614.310000001</v>
      </c>
      <c r="F18" s="50">
        <f>'Report 4'!D43</f>
        <v>12720983.869999999</v>
      </c>
      <c r="G18" s="50">
        <f>'Report 4'!D52</f>
        <v>1580630.44</v>
      </c>
      <c r="H18" s="38"/>
    </row>
    <row r="19" spans="2:10" ht="15.6" x14ac:dyDescent="0.3">
      <c r="B19" s="48" t="s">
        <v>15</v>
      </c>
      <c r="C19" s="52" t="s">
        <v>43</v>
      </c>
      <c r="D19" s="54"/>
      <c r="E19" s="29">
        <f t="shared" ref="E19:G21" si="1">E16/$D16</f>
        <v>0.9634293372350613</v>
      </c>
      <c r="F19" s="29">
        <f t="shared" si="1"/>
        <v>0.87458636381078902</v>
      </c>
      <c r="G19" s="29">
        <f t="shared" si="1"/>
        <v>8.8840374566419925E-2</v>
      </c>
      <c r="H19" s="55"/>
      <c r="I19" s="61"/>
      <c r="J19" s="61"/>
    </row>
    <row r="20" spans="2:10" ht="15.6" x14ac:dyDescent="0.3">
      <c r="B20" s="48" t="s">
        <v>15</v>
      </c>
      <c r="C20" s="62" t="s">
        <v>44</v>
      </c>
      <c r="D20" s="57"/>
      <c r="E20" s="27">
        <f t="shared" si="1"/>
        <v>0.96864568861843725</v>
      </c>
      <c r="F20" s="27">
        <f t="shared" si="1"/>
        <v>0.87972925056667883</v>
      </c>
      <c r="G20" s="27">
        <f t="shared" si="1"/>
        <v>8.8913765064957573E-2</v>
      </c>
      <c r="H20" s="55"/>
      <c r="I20" s="61"/>
      <c r="J20" s="61"/>
    </row>
    <row r="21" spans="2:10" ht="15.6" x14ac:dyDescent="0.3">
      <c r="B21" s="48" t="s">
        <v>15</v>
      </c>
      <c r="C21" s="58" t="s">
        <v>45</v>
      </c>
      <c r="D21" s="54"/>
      <c r="E21" s="29">
        <f t="shared" si="1"/>
        <v>0.78055131260553501</v>
      </c>
      <c r="F21" s="29">
        <f t="shared" si="1"/>
        <v>0.69428390684676056</v>
      </c>
      <c r="G21" s="29">
        <f t="shared" si="1"/>
        <v>8.6267405758774396E-2</v>
      </c>
      <c r="H21" s="55"/>
      <c r="I21" s="61"/>
      <c r="J21" s="61"/>
    </row>
    <row r="22" spans="2:10" ht="16.2" thickBot="1" x14ac:dyDescent="0.35">
      <c r="B22" s="48" t="s">
        <v>15</v>
      </c>
      <c r="C22" s="59" t="s">
        <v>46</v>
      </c>
      <c r="D22" s="60"/>
      <c r="E22" s="60"/>
      <c r="F22" s="60"/>
      <c r="G22" s="63">
        <f>G16/(D16-SUM($F16:F16))</f>
        <v>0.7083789073174378</v>
      </c>
      <c r="H22" s="55"/>
      <c r="I22" s="61"/>
      <c r="J22" s="61"/>
    </row>
    <row r="23" spans="2:10" ht="15.6" x14ac:dyDescent="0.3">
      <c r="B23" s="38"/>
      <c r="C23" s="38" t="s">
        <v>49</v>
      </c>
      <c r="D23" s="38"/>
      <c r="E23" s="38"/>
      <c r="F23" s="38"/>
      <c r="G23" s="38"/>
      <c r="H23" s="38"/>
    </row>
    <row r="24" spans="2:10" ht="3.75" customHeight="1" thickBot="1" x14ac:dyDescent="0.35">
      <c r="B24" s="38"/>
      <c r="C24" s="38"/>
      <c r="D24" s="38"/>
      <c r="E24" s="38"/>
      <c r="F24" s="38"/>
      <c r="G24" s="38"/>
      <c r="H24" s="38"/>
    </row>
    <row r="25" spans="2:10" s="43" customFormat="1" x14ac:dyDescent="0.3">
      <c r="B25" s="44" t="s">
        <v>0</v>
      </c>
      <c r="C25" s="45" t="s">
        <v>23</v>
      </c>
      <c r="D25" s="45" t="s">
        <v>37</v>
      </c>
      <c r="E25" s="45" t="s">
        <v>2</v>
      </c>
      <c r="F25" s="46" t="str">
        <f>"FY"&amp;$A$6-2&amp;" Payments " &amp;F$3</f>
        <v>FY2018 Payments (&lt;=12 Months)</v>
      </c>
      <c r="G25" s="46" t="str">
        <f>"FY"&amp;$A$6-1&amp;" Payments " &amp;G$3</f>
        <v>FY2019 Payments (13-24 Months)</v>
      </c>
      <c r="H25" s="46" t="str">
        <f>"FY"&amp;$A$6&amp;" Payments " &amp;H$3</f>
        <v>FY2020 Payments (25-36 Months)</v>
      </c>
    </row>
    <row r="26" spans="2:10" ht="15.6" x14ac:dyDescent="0.3">
      <c r="B26" s="48" t="s">
        <v>16</v>
      </c>
      <c r="C26" s="49" t="s">
        <v>38</v>
      </c>
      <c r="D26" s="50">
        <f>'Report 4'!D61</f>
        <v>657725835.60000002</v>
      </c>
      <c r="E26" s="50">
        <f>'Report 4'!D65</f>
        <v>634931310.17800009</v>
      </c>
      <c r="F26" s="50">
        <f>'Report 4'!D74</f>
        <v>574552074.33400011</v>
      </c>
      <c r="G26" s="50">
        <f>'Report 4'!D83</f>
        <v>55063367.025000006</v>
      </c>
      <c r="H26" s="50">
        <f>'Report 4'!D92</f>
        <v>5315728.8199999994</v>
      </c>
    </row>
    <row r="27" spans="2:10" ht="15.6" x14ac:dyDescent="0.3">
      <c r="B27" s="51" t="s">
        <v>16</v>
      </c>
      <c r="C27" s="52" t="s">
        <v>39</v>
      </c>
      <c r="D27" s="53">
        <f>'Report 4'!D62</f>
        <v>639103363.6099999</v>
      </c>
      <c r="E27" s="53">
        <f>'Report 4'!D66</f>
        <v>620500902.90800011</v>
      </c>
      <c r="F27" s="53">
        <f>'Report 4'!D75</f>
        <v>562026176.90399992</v>
      </c>
      <c r="G27" s="53">
        <f>'Report 4'!D84</f>
        <v>53525025.164999999</v>
      </c>
      <c r="H27" s="53">
        <f>'Report 4'!D93</f>
        <v>4949560.8399999989</v>
      </c>
    </row>
    <row r="28" spans="2:10" ht="15.6" x14ac:dyDescent="0.3">
      <c r="B28" s="48" t="s">
        <v>16</v>
      </c>
      <c r="C28" s="49" t="s">
        <v>40</v>
      </c>
      <c r="D28" s="64">
        <f>'Report 4'!D63</f>
        <v>18622471.989999998</v>
      </c>
      <c r="E28" s="64">
        <f>'Report 4'!D67</f>
        <v>14430407.270000001</v>
      </c>
      <c r="F28" s="64">
        <f>'Report 4'!D76</f>
        <v>12525897.430000002</v>
      </c>
      <c r="G28" s="64">
        <f>'Report 4'!D85</f>
        <v>1538341.8599999999</v>
      </c>
      <c r="H28" s="64">
        <f>'Report 4'!D94</f>
        <v>366167.98000000004</v>
      </c>
    </row>
    <row r="29" spans="2:10" ht="15.6" x14ac:dyDescent="0.3">
      <c r="B29" s="51" t="s">
        <v>16</v>
      </c>
      <c r="C29" s="52" t="s">
        <v>43</v>
      </c>
      <c r="D29" s="54"/>
      <c r="E29" s="29">
        <f t="shared" ref="E29:H31" si="2">E26/$D26</f>
        <v>0.96534342397967998</v>
      </c>
      <c r="F29" s="29">
        <f t="shared" si="2"/>
        <v>0.87354341769146715</v>
      </c>
      <c r="G29" s="29">
        <f t="shared" si="2"/>
        <v>8.371781074217545E-2</v>
      </c>
      <c r="H29" s="29">
        <f t="shared" si="2"/>
        <v>8.0819826929115681E-3</v>
      </c>
    </row>
    <row r="30" spans="2:10" ht="15.6" x14ac:dyDescent="0.3">
      <c r="B30" s="48" t="s">
        <v>16</v>
      </c>
      <c r="C30" s="62" t="s">
        <v>44</v>
      </c>
      <c r="D30" s="57"/>
      <c r="E30" s="27">
        <f t="shared" si="2"/>
        <v>0.97089287623691567</v>
      </c>
      <c r="F30" s="27">
        <f t="shared" si="2"/>
        <v>0.87939793295621771</v>
      </c>
      <c r="G30" s="27">
        <f t="shared" si="2"/>
        <v>8.3750185357595111E-2</v>
      </c>
      <c r="H30" s="27">
        <f t="shared" si="2"/>
        <v>7.7445388677697055E-3</v>
      </c>
    </row>
    <row r="31" spans="2:10" ht="15.6" x14ac:dyDescent="0.3">
      <c r="B31" s="51" t="s">
        <v>16</v>
      </c>
      <c r="C31" s="58" t="s">
        <v>45</v>
      </c>
      <c r="D31" s="54"/>
      <c r="E31" s="29">
        <f t="shared" si="2"/>
        <v>0.77489214523984373</v>
      </c>
      <c r="F31" s="29">
        <f t="shared" si="2"/>
        <v>0.67262270211635866</v>
      </c>
      <c r="G31" s="29">
        <f t="shared" si="2"/>
        <v>8.2606748493221929E-2</v>
      </c>
      <c r="H31" s="29">
        <f t="shared" si="2"/>
        <v>1.9662694630263211E-2</v>
      </c>
    </row>
    <row r="32" spans="2:10" ht="16.2" thickBot="1" x14ac:dyDescent="0.35">
      <c r="B32" s="48" t="s">
        <v>16</v>
      </c>
      <c r="C32" s="59" t="s">
        <v>46</v>
      </c>
      <c r="D32" s="60"/>
      <c r="E32" s="60"/>
      <c r="F32" s="60"/>
      <c r="G32" s="63">
        <f>G26/($D26-SUM($F26:F26))</f>
        <v>0.66202809860793221</v>
      </c>
      <c r="H32" s="63">
        <f>H26/($D26-SUM($F26:G26))</f>
        <v>0.18910189499394617</v>
      </c>
    </row>
    <row r="33" spans="2:10" ht="15.6" x14ac:dyDescent="0.3">
      <c r="B33" s="38"/>
      <c r="C33" s="38" t="s">
        <v>49</v>
      </c>
      <c r="D33" s="38"/>
      <c r="E33" s="38"/>
      <c r="F33" s="38"/>
      <c r="G33" s="38"/>
      <c r="H33" s="38"/>
    </row>
    <row r="34" spans="2:10" ht="3.75" customHeight="1" thickBot="1" x14ac:dyDescent="0.35">
      <c r="B34" s="38"/>
      <c r="C34" s="38"/>
      <c r="D34" s="38"/>
      <c r="E34" s="38"/>
      <c r="F34" s="38"/>
      <c r="G34" s="38"/>
      <c r="H34" s="38"/>
    </row>
    <row r="35" spans="2:10" s="43" customFormat="1" x14ac:dyDescent="0.3">
      <c r="B35" s="44" t="s">
        <v>0</v>
      </c>
      <c r="C35" s="45" t="s">
        <v>23</v>
      </c>
      <c r="D35" s="45" t="s">
        <v>37</v>
      </c>
      <c r="E35" s="45" t="s">
        <v>2</v>
      </c>
      <c r="F35" s="46" t="str">
        <f>"FY"&amp;$A$6-3&amp;" Payments " &amp;F$3</f>
        <v>FY2017 Payments (&lt;=12 Months)</v>
      </c>
      <c r="G35" s="46" t="str">
        <f>"FY"&amp;$A$6-2&amp;" Payments " &amp;G$3</f>
        <v>FY2018 Payments (13-24 Months)</v>
      </c>
      <c r="H35" s="46" t="str">
        <f>"FY"&amp;$A$6-1&amp;" Payments " &amp;H$3</f>
        <v>FY2019 Payments (25-36 Months)</v>
      </c>
      <c r="I35" s="46" t="str">
        <f>"FY"&amp;$A$6&amp;" Payments " &amp;I$3</f>
        <v>FY2020 Payments (37-48 Months)</v>
      </c>
    </row>
    <row r="36" spans="2:10" ht="15.6" x14ac:dyDescent="0.3">
      <c r="B36" s="48" t="s">
        <v>17</v>
      </c>
      <c r="C36" s="49" t="s">
        <v>38</v>
      </c>
      <c r="D36" s="50">
        <f>'Report 4'!D103</f>
        <v>634285727.87</v>
      </c>
      <c r="E36" s="50">
        <f>'Report 4'!D107</f>
        <v>615489151.93999994</v>
      </c>
      <c r="F36" s="50">
        <f>'Report 4'!D116</f>
        <v>555194422.046</v>
      </c>
      <c r="G36" s="50">
        <f>'Report 4'!D125</f>
        <v>51755825.094999991</v>
      </c>
      <c r="H36" s="50">
        <f>'Report 4'!D134</f>
        <v>5611224.9100000001</v>
      </c>
      <c r="I36" s="50">
        <f>'Report 4'!D143</f>
        <v>2922835.44</v>
      </c>
    </row>
    <row r="37" spans="2:10" ht="15.6" x14ac:dyDescent="0.3">
      <c r="B37" s="51" t="s">
        <v>17</v>
      </c>
      <c r="C37" s="52" t="s">
        <v>39</v>
      </c>
      <c r="D37" s="53">
        <f>'Report 4'!D104</f>
        <v>615414143.09000003</v>
      </c>
      <c r="E37" s="53">
        <f>'Report 4'!D108</f>
        <v>600613560.74000001</v>
      </c>
      <c r="F37" s="53">
        <f>'Report 4'!D117</f>
        <v>542598905.25600004</v>
      </c>
      <c r="G37" s="53">
        <f>'Report 4'!D126</f>
        <v>50253965.674999997</v>
      </c>
      <c r="H37" s="53">
        <f>'Report 4'!D135</f>
        <v>5093571.7799999993</v>
      </c>
      <c r="I37" s="53">
        <f>'Report 4'!D144</f>
        <v>2662273.58</v>
      </c>
    </row>
    <row r="38" spans="2:10" ht="15.6" x14ac:dyDescent="0.3">
      <c r="B38" s="48" t="s">
        <v>17</v>
      </c>
      <c r="C38" s="49" t="s">
        <v>40</v>
      </c>
      <c r="D38" s="50">
        <f>'Report 4'!D105</f>
        <v>18871584.780000001</v>
      </c>
      <c r="E38" s="50">
        <f>'Report 4'!D109</f>
        <v>14875591.199999999</v>
      </c>
      <c r="F38" s="50">
        <f>'Report 4'!D118</f>
        <v>12595516.789999999</v>
      </c>
      <c r="G38" s="50">
        <f>'Report 4'!D127</f>
        <v>1501859.42</v>
      </c>
      <c r="H38" s="50">
        <f>'Report 4'!D136</f>
        <v>517653.13</v>
      </c>
      <c r="I38" s="50">
        <f>'Report 4'!D145</f>
        <v>260561.86000000004</v>
      </c>
    </row>
    <row r="39" spans="2:10" ht="15.6" x14ac:dyDescent="0.3">
      <c r="B39" s="51" t="s">
        <v>17</v>
      </c>
      <c r="C39" s="52" t="s">
        <v>43</v>
      </c>
      <c r="D39" s="54"/>
      <c r="E39" s="29">
        <f t="shared" ref="E39:I41" si="3">E36/$D36</f>
        <v>0.97036575930358548</v>
      </c>
      <c r="F39" s="29">
        <f t="shared" si="3"/>
        <v>0.87530650249754605</v>
      </c>
      <c r="G39" s="29">
        <f t="shared" si="3"/>
        <v>8.1597019798634984E-2</v>
      </c>
      <c r="H39" s="29">
        <f t="shared" si="3"/>
        <v>8.84652556954592E-3</v>
      </c>
      <c r="I39" s="29">
        <f t="shared" si="3"/>
        <v>4.608073793202311E-3</v>
      </c>
    </row>
    <row r="40" spans="2:10" ht="15.6" x14ac:dyDescent="0.3">
      <c r="B40" s="48" t="s">
        <v>17</v>
      </c>
      <c r="C40" s="62" t="s">
        <v>44</v>
      </c>
      <c r="D40" s="65"/>
      <c r="E40" s="27">
        <f t="shared" si="3"/>
        <v>0.97595020765092244</v>
      </c>
      <c r="F40" s="27">
        <f t="shared" si="3"/>
        <v>0.88168091576772345</v>
      </c>
      <c r="G40" s="27">
        <f t="shared" si="3"/>
        <v>8.1658776027918989E-2</v>
      </c>
      <c r="H40" s="27">
        <f t="shared" si="3"/>
        <v>8.2766570076292512E-3</v>
      </c>
      <c r="I40" s="27">
        <f t="shared" si="3"/>
        <v>4.3259869957370497E-3</v>
      </c>
    </row>
    <row r="41" spans="2:10" ht="15.6" x14ac:dyDescent="0.3">
      <c r="B41" s="51" t="s">
        <v>17</v>
      </c>
      <c r="C41" s="58" t="s">
        <v>45</v>
      </c>
      <c r="D41" s="54"/>
      <c r="E41" s="29">
        <f t="shared" si="3"/>
        <v>0.7882534176867364</v>
      </c>
      <c r="F41" s="29">
        <f t="shared" si="3"/>
        <v>0.66743291233011104</v>
      </c>
      <c r="G41" s="29">
        <f t="shared" si="3"/>
        <v>7.9583110666554199E-2</v>
      </c>
      <c r="H41" s="29">
        <f t="shared" si="3"/>
        <v>2.7430294595534227E-2</v>
      </c>
      <c r="I41" s="29">
        <f t="shared" si="3"/>
        <v>1.3807100094536949E-2</v>
      </c>
    </row>
    <row r="42" spans="2:10" ht="16.2" thickBot="1" x14ac:dyDescent="0.35">
      <c r="B42" s="66" t="s">
        <v>17</v>
      </c>
      <c r="C42" s="59" t="s">
        <v>46</v>
      </c>
      <c r="D42" s="60"/>
      <c r="E42" s="60"/>
      <c r="F42" s="60"/>
      <c r="G42" s="63">
        <f>G36/($D36-SUM($F36:F36))</f>
        <v>0.65438071297205536</v>
      </c>
      <c r="H42" s="63">
        <f>H36/($D36-SUM($F36:G36))</f>
        <v>0.20527258933650655</v>
      </c>
      <c r="I42" s="63">
        <f>I36/($D36-SUM($F36:H36))</f>
        <v>0.13454248855989312</v>
      </c>
    </row>
    <row r="43" spans="2:10" ht="15.6" x14ac:dyDescent="0.3">
      <c r="B43" s="38"/>
      <c r="C43" s="38" t="s">
        <v>49</v>
      </c>
      <c r="D43" s="38"/>
      <c r="E43" s="38"/>
      <c r="F43" s="38"/>
      <c r="G43" s="38"/>
      <c r="H43" s="38"/>
    </row>
    <row r="44" spans="2:10" ht="3.75" customHeight="1" thickBot="1" x14ac:dyDescent="0.35">
      <c r="B44" s="38"/>
      <c r="C44" s="38"/>
      <c r="D44" s="38"/>
      <c r="E44" s="38"/>
      <c r="F44" s="38"/>
      <c r="G44" s="38"/>
      <c r="H44" s="38"/>
    </row>
    <row r="45" spans="2:10" s="43" customFormat="1" ht="28.8" x14ac:dyDescent="0.3">
      <c r="B45" s="67" t="s">
        <v>0</v>
      </c>
      <c r="C45" s="46" t="s">
        <v>23</v>
      </c>
      <c r="D45" s="46" t="s">
        <v>37</v>
      </c>
      <c r="E45" s="46" t="s">
        <v>2</v>
      </c>
      <c r="F45" s="46" t="str">
        <f>"FY"&amp;$A$6-4&amp;" Payments " &amp;F$3</f>
        <v>FY2016 Payments (&lt;=12 Months)</v>
      </c>
      <c r="G45" s="46" t="str">
        <f>"FY"&amp;$A$6-3&amp;" Payments " &amp;G$3</f>
        <v>FY2017 Payments (13-24 Months)</v>
      </c>
      <c r="H45" s="46" t="str">
        <f>"FY"&amp;$A$6-2&amp;" Payments " &amp;H$3</f>
        <v>FY2018 Payments (25-36 Months)</v>
      </c>
      <c r="I45" s="46" t="str">
        <f>"FY"&amp;$A$6-1&amp;" Payments " &amp;I$3</f>
        <v>FY2019 Payments (37-48 Months)</v>
      </c>
      <c r="J45" s="46" t="str">
        <f>"FY"&amp;$A$6&amp;" Payments " &amp;J$3</f>
        <v>FY2020 Payments (49-60 Months)</v>
      </c>
    </row>
    <row r="46" spans="2:10" ht="15.6" x14ac:dyDescent="0.3">
      <c r="B46" s="48" t="s">
        <v>18</v>
      </c>
      <c r="C46" s="49" t="s">
        <v>38</v>
      </c>
      <c r="D46" s="50">
        <f>'Report 4'!D154</f>
        <v>608703110.20000005</v>
      </c>
      <c r="E46" s="50">
        <f>'Report 4'!D158</f>
        <v>590779315.63000011</v>
      </c>
      <c r="F46" s="50">
        <f>'Report 4'!D167</f>
        <v>529365914.68600011</v>
      </c>
      <c r="G46" s="50">
        <f>'Report 4'!D176</f>
        <v>50557219.635000005</v>
      </c>
      <c r="H46" s="50">
        <f>'Report 4'!D185</f>
        <v>5832065.6499999994</v>
      </c>
      <c r="I46" s="50">
        <f>'Report 4'!D194</f>
        <v>3122074.58</v>
      </c>
      <c r="J46" s="50">
        <f>'Report 4'!D203</f>
        <v>1902041.0799999998</v>
      </c>
    </row>
    <row r="47" spans="2:10" ht="15.6" x14ac:dyDescent="0.3">
      <c r="B47" s="51" t="s">
        <v>18</v>
      </c>
      <c r="C47" s="52" t="s">
        <v>39</v>
      </c>
      <c r="D47" s="53">
        <f>'Report 4'!D155</f>
        <v>589666345.17999995</v>
      </c>
      <c r="E47" s="53">
        <f>'Report 4'!D159</f>
        <v>575778253.68000007</v>
      </c>
      <c r="F47" s="53">
        <f>'Report 4'!D168</f>
        <v>517058758.26600003</v>
      </c>
      <c r="G47" s="53">
        <f>'Report 4'!D177</f>
        <v>49006596.565000005</v>
      </c>
      <c r="H47" s="53">
        <f>'Report 4'!D186</f>
        <v>5312569.6999999993</v>
      </c>
      <c r="I47" s="53">
        <f>'Report 4'!D195</f>
        <v>2698037.5200000005</v>
      </c>
      <c r="J47" s="53">
        <f>'Report 4'!D204</f>
        <v>1702291.63</v>
      </c>
    </row>
    <row r="48" spans="2:10" ht="15.6" x14ac:dyDescent="0.3">
      <c r="B48" s="48" t="s">
        <v>18</v>
      </c>
      <c r="C48" s="49" t="s">
        <v>40</v>
      </c>
      <c r="D48" s="50">
        <f>'Report 4'!D156</f>
        <v>19036765.019999996</v>
      </c>
      <c r="E48" s="50">
        <f>'Report 4'!D160</f>
        <v>15001061.949999999</v>
      </c>
      <c r="F48" s="50">
        <f>'Report 4'!D169</f>
        <v>12307156.420000002</v>
      </c>
      <c r="G48" s="50">
        <f>'Report 4'!D178</f>
        <v>1550623.0699999998</v>
      </c>
      <c r="H48" s="50">
        <f>'Report 4'!D187</f>
        <v>519495.94999999995</v>
      </c>
      <c r="I48" s="50">
        <f>'Report 4'!D196</f>
        <v>424037.05999999994</v>
      </c>
      <c r="J48" s="50">
        <f>'Report 4'!D205</f>
        <v>199749.45</v>
      </c>
    </row>
    <row r="49" spans="2:11" ht="15.6" x14ac:dyDescent="0.3">
      <c r="B49" s="51" t="s">
        <v>18</v>
      </c>
      <c r="C49" s="52" t="s">
        <v>43</v>
      </c>
      <c r="D49" s="54"/>
      <c r="E49" s="29">
        <f t="shared" ref="E49:J51" si="4">E46/$D46</f>
        <v>0.97055412684829101</v>
      </c>
      <c r="F49" s="29">
        <f t="shared" si="4"/>
        <v>0.86966191861918973</v>
      </c>
      <c r="G49" s="29">
        <f t="shared" si="4"/>
        <v>8.3057271743508174E-2</v>
      </c>
      <c r="H49" s="29">
        <f t="shared" si="4"/>
        <v>9.5811333181520502E-3</v>
      </c>
      <c r="I49" s="29">
        <f t="shared" si="4"/>
        <v>5.1290596806285215E-3</v>
      </c>
      <c r="J49" s="29">
        <f t="shared" si="4"/>
        <v>3.1247434884554E-3</v>
      </c>
    </row>
    <row r="50" spans="2:11" ht="15.6" x14ac:dyDescent="0.3">
      <c r="B50" s="48" t="s">
        <v>18</v>
      </c>
      <c r="C50" s="62" t="s">
        <v>44</v>
      </c>
      <c r="D50" s="65"/>
      <c r="E50" s="27">
        <f t="shared" si="4"/>
        <v>0.97644754255771471</v>
      </c>
      <c r="F50" s="27">
        <f t="shared" si="4"/>
        <v>0.87686665941255992</v>
      </c>
      <c r="G50" s="27">
        <f t="shared" si="4"/>
        <v>8.3109027614659589E-2</v>
      </c>
      <c r="H50" s="27">
        <f t="shared" si="4"/>
        <v>9.0094504178940358E-3</v>
      </c>
      <c r="I50" s="27">
        <f t="shared" si="4"/>
        <v>4.5755324889305065E-3</v>
      </c>
      <c r="J50" s="27">
        <f t="shared" si="4"/>
        <v>2.8868726253664062E-3</v>
      </c>
    </row>
    <row r="51" spans="2:11" ht="15.6" x14ac:dyDescent="0.3">
      <c r="B51" s="51" t="s">
        <v>18</v>
      </c>
      <c r="C51" s="58" t="s">
        <v>45</v>
      </c>
      <c r="D51" s="54"/>
      <c r="E51" s="29">
        <f t="shared" si="4"/>
        <v>0.78800478622496561</v>
      </c>
      <c r="F51" s="29">
        <f t="shared" si="4"/>
        <v>0.64649410795742457</v>
      </c>
      <c r="G51" s="29">
        <f t="shared" si="4"/>
        <v>8.1454126705399671E-2</v>
      </c>
      <c r="H51" s="29">
        <f t="shared" si="4"/>
        <v>2.7289087691854067E-2</v>
      </c>
      <c r="I51" s="29">
        <f t="shared" si="4"/>
        <v>2.2274638550956911E-2</v>
      </c>
      <c r="J51" s="29">
        <f t="shared" si="4"/>
        <v>1.049282531933044E-2</v>
      </c>
    </row>
    <row r="52" spans="2:11" ht="16.2" thickBot="1" x14ac:dyDescent="0.35">
      <c r="B52" s="66" t="s">
        <v>18</v>
      </c>
      <c r="C52" s="59" t="s">
        <v>46</v>
      </c>
      <c r="D52" s="60"/>
      <c r="E52" s="60"/>
      <c r="F52" s="60"/>
      <c r="G52" s="63">
        <f>G46/($D46-SUM($F46:F46))</f>
        <v>0.63724485479296555</v>
      </c>
      <c r="H52" s="63">
        <f>H46/($D46-SUM($F46:G46))</f>
        <v>0.20264317366073667</v>
      </c>
      <c r="I52" s="63">
        <f>I46/($D46-SUM($F46:H46))</f>
        <v>0.13605049648723741</v>
      </c>
      <c r="J52" s="63">
        <f>J46/($D46-SUM($F46:I46))</f>
        <v>9.5937498609091121E-2</v>
      </c>
    </row>
    <row r="53" spans="2:11" ht="15.6" x14ac:dyDescent="0.3">
      <c r="B53" s="38"/>
      <c r="C53" s="38" t="s">
        <v>49</v>
      </c>
      <c r="D53" s="38"/>
      <c r="E53" s="38"/>
      <c r="F53" s="38"/>
      <c r="G53" s="38"/>
      <c r="H53" s="38"/>
    </row>
    <row r="54" spans="2:11" ht="3.75" customHeight="1" thickBot="1" x14ac:dyDescent="0.35">
      <c r="B54" s="38"/>
      <c r="C54" s="38"/>
      <c r="D54" s="38"/>
      <c r="E54" s="38"/>
      <c r="F54" s="38"/>
      <c r="G54" s="38"/>
      <c r="H54" s="38"/>
    </row>
    <row r="55" spans="2:11" s="43" customFormat="1" ht="28.8" x14ac:dyDescent="0.3">
      <c r="B55" s="67" t="s">
        <v>0</v>
      </c>
      <c r="C55" s="46" t="s">
        <v>23</v>
      </c>
      <c r="D55" s="46" t="s">
        <v>37</v>
      </c>
      <c r="E55" s="46" t="s">
        <v>2</v>
      </c>
      <c r="F55" s="46" t="str">
        <f>"FY"&amp;$A$6-5&amp;" Payments " &amp;F$3</f>
        <v>FY2015 Payments (&lt;=12 Months)</v>
      </c>
      <c r="G55" s="46" t="str">
        <f>"FY"&amp;$A$6-4&amp;" Payments " &amp;G$3</f>
        <v>FY2016 Payments (13-24 Months)</v>
      </c>
      <c r="H55" s="46" t="str">
        <f>"FY"&amp;$A$6-3&amp;" Payments " &amp;H$3</f>
        <v>FY2017 Payments (25-36 Months)</v>
      </c>
      <c r="I55" s="46" t="str">
        <f>"FY"&amp;$A$6-2&amp;" Payments " &amp;I$3</f>
        <v>FY2018 Payments (37-48 Months)</v>
      </c>
      <c r="J55" s="46" t="str">
        <f>"FY"&amp;$A$6-1&amp;" Payments " &amp;J$3</f>
        <v>FY2019 Payments (49-60 Months)</v>
      </c>
      <c r="K55" s="46" t="str">
        <f>"FY"&amp;$A$6&amp;" Payments " &amp;K$3</f>
        <v>FY2020 Payments (61-72 Months)</v>
      </c>
    </row>
    <row r="56" spans="2:11" ht="15.6" x14ac:dyDescent="0.3">
      <c r="B56" s="48" t="s">
        <v>19</v>
      </c>
      <c r="C56" s="49" t="s">
        <v>38</v>
      </c>
      <c r="D56" s="64">
        <f>'Report 4'!D214</f>
        <v>614541295.85000002</v>
      </c>
      <c r="E56" s="64">
        <f>'Report 4'!D218</f>
        <v>594540987.11000013</v>
      </c>
      <c r="F56" s="64">
        <f>'Report 4'!D227</f>
        <v>530004552.796</v>
      </c>
      <c r="G56" s="64">
        <f>'Report 4'!D236</f>
        <v>50741284.13499999</v>
      </c>
      <c r="H56" s="64">
        <f>'Report 4'!D245</f>
        <v>6250459.79</v>
      </c>
      <c r="I56" s="64">
        <f>'Report 4'!D254</f>
        <v>3725172.9499999993</v>
      </c>
      <c r="J56" s="64">
        <f>'Report 4'!D263</f>
        <v>2397084.64</v>
      </c>
      <c r="K56" s="64">
        <f>'Report 4'!D272</f>
        <v>1422432.8</v>
      </c>
    </row>
    <row r="57" spans="2:11" ht="15.6" x14ac:dyDescent="0.3">
      <c r="B57" s="51" t="s">
        <v>19</v>
      </c>
      <c r="C57" s="52" t="s">
        <v>39</v>
      </c>
      <c r="D57" s="53">
        <f>'Report 4'!D215</f>
        <v>594441809.45000005</v>
      </c>
      <c r="E57" s="53">
        <f>'Report 4'!D219</f>
        <v>579461387.18000007</v>
      </c>
      <c r="F57" s="53">
        <f>'Report 4'!D228</f>
        <v>518044353.46599996</v>
      </c>
      <c r="G57" s="53">
        <f>'Report 4'!D237</f>
        <v>49099780.654999994</v>
      </c>
      <c r="H57" s="53">
        <f>'Report 4'!D246</f>
        <v>5714551.0899999999</v>
      </c>
      <c r="I57" s="53">
        <f>'Report 4'!D255</f>
        <v>3320959.05</v>
      </c>
      <c r="J57" s="53">
        <f>'Report 4'!D264</f>
        <v>2012051.1099999999</v>
      </c>
      <c r="K57" s="53">
        <f>'Report 4'!D273</f>
        <v>1269691.81</v>
      </c>
    </row>
    <row r="58" spans="2:11" ht="15.6" x14ac:dyDescent="0.3">
      <c r="B58" s="48" t="s">
        <v>19</v>
      </c>
      <c r="C58" s="49" t="s">
        <v>40</v>
      </c>
      <c r="D58" s="64">
        <f>'Report 4'!D216</f>
        <v>20099486.400000002</v>
      </c>
      <c r="E58" s="64">
        <f>'Report 4'!D220</f>
        <v>15079599.93</v>
      </c>
      <c r="F58" s="64">
        <f>'Report 4'!D229</f>
        <v>11960199.33</v>
      </c>
      <c r="G58" s="64">
        <f>'Report 4'!D238</f>
        <v>1641503.48</v>
      </c>
      <c r="H58" s="64">
        <f>'Report 4'!D247</f>
        <v>535908.70000000007</v>
      </c>
      <c r="I58" s="64">
        <f>'Report 4'!D256</f>
        <v>404213.89999999997</v>
      </c>
      <c r="J58" s="64">
        <f>'Report 4'!D265</f>
        <v>385033.52999999997</v>
      </c>
      <c r="K58" s="64">
        <f>'Report 4'!D274</f>
        <v>152740.99</v>
      </c>
    </row>
    <row r="59" spans="2:11" ht="15.6" x14ac:dyDescent="0.3">
      <c r="B59" s="51" t="s">
        <v>19</v>
      </c>
      <c r="C59" s="52" t="s">
        <v>43</v>
      </c>
      <c r="D59" s="54"/>
      <c r="E59" s="29">
        <f t="shared" ref="E59:K61" si="5">E56/$D56</f>
        <v>0.96745489867798629</v>
      </c>
      <c r="F59" s="29">
        <f t="shared" si="5"/>
        <v>0.8624392801185583</v>
      </c>
      <c r="G59" s="29">
        <f t="shared" si="5"/>
        <v>8.2567737070976505E-2</v>
      </c>
      <c r="H59" s="29">
        <f t="shared" si="5"/>
        <v>1.0170935350007203E-2</v>
      </c>
      <c r="I59" s="29">
        <f t="shared" si="5"/>
        <v>6.0617129803255017E-3</v>
      </c>
      <c r="J59" s="29">
        <f t="shared" si="5"/>
        <v>3.90060791062785E-3</v>
      </c>
      <c r="K59" s="29">
        <f t="shared" si="5"/>
        <v>2.3146252491178295E-3</v>
      </c>
    </row>
    <row r="60" spans="2:11" ht="15.6" x14ac:dyDescent="0.3">
      <c r="B60" s="48" t="s">
        <v>19</v>
      </c>
      <c r="C60" s="62" t="s">
        <v>44</v>
      </c>
      <c r="D60" s="65"/>
      <c r="E60" s="27">
        <f t="shared" si="5"/>
        <v>0.9747991779315448</v>
      </c>
      <c r="F60" s="27">
        <f t="shared" si="5"/>
        <v>0.87148034547790998</v>
      </c>
      <c r="G60" s="27">
        <f t="shared" si="5"/>
        <v>8.2598127982331793E-2</v>
      </c>
      <c r="H60" s="27">
        <f t="shared" si="5"/>
        <v>9.6133061287989111E-3</v>
      </c>
      <c r="I60" s="27">
        <f t="shared" si="5"/>
        <v>5.5866848482152964E-3</v>
      </c>
      <c r="J60" s="27">
        <f t="shared" si="5"/>
        <v>3.3847738803258563E-3</v>
      </c>
      <c r="K60" s="27">
        <f t="shared" si="5"/>
        <v>2.1359396156450817E-3</v>
      </c>
    </row>
    <row r="61" spans="2:11" ht="15.6" x14ac:dyDescent="0.3">
      <c r="B61" s="51" t="s">
        <v>19</v>
      </c>
      <c r="C61" s="58" t="s">
        <v>45</v>
      </c>
      <c r="D61" s="54"/>
      <c r="E61" s="29">
        <f t="shared" si="5"/>
        <v>0.750248022755447</v>
      </c>
      <c r="F61" s="29">
        <f t="shared" si="5"/>
        <v>0.5950499973969483</v>
      </c>
      <c r="G61" s="29">
        <f t="shared" si="5"/>
        <v>8.1668926624911167E-2</v>
      </c>
      <c r="H61" s="29">
        <f t="shared" si="5"/>
        <v>2.6662805672487234E-2</v>
      </c>
      <c r="I61" s="29">
        <f t="shared" si="5"/>
        <v>2.0110658150946578E-2</v>
      </c>
      <c r="J61" s="29">
        <f t="shared" si="5"/>
        <v>1.9156386503487968E-2</v>
      </c>
      <c r="K61" s="29">
        <f t="shared" si="5"/>
        <v>7.5992484066657534E-3</v>
      </c>
    </row>
    <row r="62" spans="2:11" ht="16.2" thickBot="1" x14ac:dyDescent="0.35">
      <c r="B62" s="66" t="s">
        <v>19</v>
      </c>
      <c r="C62" s="59" t="s">
        <v>46</v>
      </c>
      <c r="D62" s="60"/>
      <c r="E62" s="60"/>
      <c r="F62" s="60"/>
      <c r="G62" s="63">
        <f>G56/($D56-SUM($F56:F56))</f>
        <v>0.60022757326465359</v>
      </c>
      <c r="H62" s="63">
        <f>H56/($D56-SUM($F56:G56))</f>
        <v>0.18494969412846027</v>
      </c>
      <c r="I62" s="63">
        <f>I56/($D56-SUM($F56:H56))</f>
        <v>0.13523953776705855</v>
      </c>
      <c r="J62" s="63">
        <f>J56/($D56-SUM($F56:I56))</f>
        <v>0.10063401059212231</v>
      </c>
      <c r="K62" s="63">
        <f>K56/($D56-SUM($F56:J56))</f>
        <v>6.6398261744906248E-2</v>
      </c>
    </row>
    <row r="63" spans="2:11" ht="15.6" x14ac:dyDescent="0.3">
      <c r="B63" s="38"/>
      <c r="C63" s="38" t="s">
        <v>49</v>
      </c>
      <c r="D63" s="38"/>
      <c r="E63" s="38"/>
      <c r="F63" s="38"/>
      <c r="G63" s="38"/>
      <c r="H63" s="38"/>
    </row>
    <row r="64" spans="2:11" ht="3.75" customHeight="1" thickBot="1" x14ac:dyDescent="0.35">
      <c r="B64" s="38"/>
      <c r="C64" s="38"/>
      <c r="D64" s="38"/>
      <c r="E64" s="38"/>
      <c r="F64" s="38"/>
      <c r="G64" s="38"/>
      <c r="H64" s="38"/>
    </row>
    <row r="65" spans="2:13" s="43" customFormat="1" ht="28.8" x14ac:dyDescent="0.3">
      <c r="B65" s="67" t="s">
        <v>0</v>
      </c>
      <c r="C65" s="46" t="s">
        <v>23</v>
      </c>
      <c r="D65" s="46" t="s">
        <v>37</v>
      </c>
      <c r="E65" s="46" t="s">
        <v>2</v>
      </c>
      <c r="F65" s="46" t="str">
        <f>"FY"&amp;$A$6-6&amp;" Payments " &amp;F$3</f>
        <v>FY2014 Payments (&lt;=12 Months)</v>
      </c>
      <c r="G65" s="46" t="str">
        <f>"FY"&amp;$A$6-5&amp;" Payments " &amp;G$3</f>
        <v>FY2015 Payments (13-24 Months)</v>
      </c>
      <c r="H65" s="46" t="str">
        <f>"FY"&amp;$A$6-4&amp;" Payments " &amp;H$3</f>
        <v>FY2016 Payments (25-36 Months)</v>
      </c>
      <c r="I65" s="46" t="str">
        <f>"FY"&amp;$A$6-3&amp;" Payments " &amp;I$3</f>
        <v>FY2017 Payments (37-48 Months)</v>
      </c>
      <c r="J65" s="46" t="str">
        <f>"FY"&amp;$A$6-2&amp;" Payments " &amp;J$3</f>
        <v>FY2018 Payments (49-60 Months)</v>
      </c>
      <c r="K65" s="46" t="str">
        <f>"FY"&amp;$A$6-1&amp;" Payments " &amp;K$3</f>
        <v>FY2019 Payments (61-72 Months)</v>
      </c>
      <c r="L65" s="46" t="str">
        <f>"FY"&amp;$A$6&amp;" Payments " &amp;L$3</f>
        <v>FY2020 Payments (73-84 Months)</v>
      </c>
    </row>
    <row r="66" spans="2:13" ht="15.6" x14ac:dyDescent="0.3">
      <c r="B66" s="48" t="s">
        <v>20</v>
      </c>
      <c r="C66" s="49" t="s">
        <v>38</v>
      </c>
      <c r="D66" s="50">
        <f>'Report 4'!D283</f>
        <v>585558088.36000001</v>
      </c>
      <c r="E66" s="50">
        <f>'Report 4'!D287</f>
        <v>564662564.04999995</v>
      </c>
      <c r="F66" s="50">
        <f>'Report 4'!D296</f>
        <v>499313658.75599992</v>
      </c>
      <c r="G66" s="50">
        <f>'Report 4'!D305</f>
        <v>50003675.694999993</v>
      </c>
      <c r="H66" s="50">
        <f>'Report 4'!D314</f>
        <v>6399932.1399999997</v>
      </c>
      <c r="I66" s="50">
        <f>'Report 4'!D323</f>
        <v>3681658.26</v>
      </c>
      <c r="J66" s="50">
        <f>'Report 4'!D332</f>
        <v>2431010.46</v>
      </c>
      <c r="K66" s="50">
        <f>'Report 4'!D341</f>
        <v>1755203.7</v>
      </c>
      <c r="L66" s="50">
        <f>'Report 4'!D350</f>
        <v>1076732.3400000001</v>
      </c>
    </row>
    <row r="67" spans="2:13" ht="15.6" x14ac:dyDescent="0.3">
      <c r="B67" s="51" t="s">
        <v>20</v>
      </c>
      <c r="C67" s="52" t="s">
        <v>39</v>
      </c>
      <c r="D67" s="53">
        <f>'Report 4'!D284</f>
        <v>565786584.98000002</v>
      </c>
      <c r="E67" s="53">
        <f>'Report 4'!D288</f>
        <v>550013104.10000002</v>
      </c>
      <c r="F67" s="53">
        <f>'Report 4'!D297</f>
        <v>487634986.51599991</v>
      </c>
      <c r="G67" s="53">
        <f>'Report 4'!D306</f>
        <v>48819932.704999998</v>
      </c>
      <c r="H67" s="53">
        <f>'Report 4'!D315</f>
        <v>5796401.6600000001</v>
      </c>
      <c r="I67" s="53">
        <f>'Report 4'!D324</f>
        <v>3267428.13</v>
      </c>
      <c r="J67" s="53">
        <f>'Report 4'!D333</f>
        <v>2103445.19</v>
      </c>
      <c r="K67" s="53">
        <f>'Report 4'!D342</f>
        <v>1445704.3</v>
      </c>
      <c r="L67" s="53">
        <f>'Report 4'!D351</f>
        <v>944512.9</v>
      </c>
    </row>
    <row r="68" spans="2:13" ht="15.6" x14ac:dyDescent="0.3">
      <c r="B68" s="48" t="s">
        <v>20</v>
      </c>
      <c r="C68" s="49" t="s">
        <v>40</v>
      </c>
      <c r="D68" s="50">
        <f>'Report 4'!D285</f>
        <v>19771503.379999999</v>
      </c>
      <c r="E68" s="50">
        <f>'Report 4'!D289</f>
        <v>14649459.950000001</v>
      </c>
      <c r="F68" s="50">
        <f>'Report 4'!D298</f>
        <v>11678672.239999998</v>
      </c>
      <c r="G68" s="50">
        <f>'Report 4'!D307</f>
        <v>1183742.99</v>
      </c>
      <c r="H68" s="50">
        <f>'Report 4'!D316</f>
        <v>603530.47999999986</v>
      </c>
      <c r="I68" s="50">
        <f>'Report 4'!D325</f>
        <v>414230.13000000006</v>
      </c>
      <c r="J68" s="50">
        <f>'Report 4'!D334</f>
        <v>327565.27</v>
      </c>
      <c r="K68" s="50">
        <f>'Report 4'!D343</f>
        <v>309499.40000000002</v>
      </c>
      <c r="L68" s="50">
        <f>'Report 4'!D352</f>
        <v>132219.44</v>
      </c>
    </row>
    <row r="69" spans="2:13" ht="15.6" x14ac:dyDescent="0.3">
      <c r="B69" s="51" t="s">
        <v>20</v>
      </c>
      <c r="C69" s="52" t="s">
        <v>43</v>
      </c>
      <c r="D69" s="54"/>
      <c r="E69" s="29">
        <f t="shared" ref="E69:L71" si="6">E66/$D66</f>
        <v>0.96431519822649336</v>
      </c>
      <c r="F69" s="29">
        <f t="shared" si="6"/>
        <v>0.85271413491093784</v>
      </c>
      <c r="G69" s="29">
        <f t="shared" si="6"/>
        <v>8.5394902212089036E-2</v>
      </c>
      <c r="H69" s="29">
        <f t="shared" si="6"/>
        <v>1.0929628105598523E-2</v>
      </c>
      <c r="I69" s="29">
        <f t="shared" si="6"/>
        <v>6.2874347279727495E-3</v>
      </c>
      <c r="J69" s="29">
        <f t="shared" si="6"/>
        <v>4.1516128089164389E-3</v>
      </c>
      <c r="K69" s="29">
        <f t="shared" si="6"/>
        <v>2.997488609398055E-3</v>
      </c>
      <c r="L69" s="29">
        <f t="shared" si="6"/>
        <v>1.8388138792782367E-3</v>
      </c>
    </row>
    <row r="70" spans="2:13" ht="15.6" x14ac:dyDescent="0.3">
      <c r="B70" s="48" t="s">
        <v>20</v>
      </c>
      <c r="C70" s="62" t="s">
        <v>44</v>
      </c>
      <c r="D70" s="65"/>
      <c r="E70" s="27">
        <f t="shared" si="6"/>
        <v>0.97212114726870458</v>
      </c>
      <c r="F70" s="27">
        <f t="shared" si="6"/>
        <v>0.86187088817815871</v>
      </c>
      <c r="G70" s="27">
        <f t="shared" si="6"/>
        <v>8.6286833235407534E-2</v>
      </c>
      <c r="H70" s="27">
        <f t="shared" si="6"/>
        <v>1.0244855240257944E-2</v>
      </c>
      <c r="I70" s="27">
        <f t="shared" si="6"/>
        <v>5.7750187380556225E-3</v>
      </c>
      <c r="J70" s="27">
        <f t="shared" si="6"/>
        <v>3.717736061335485E-3</v>
      </c>
      <c r="K70" s="27">
        <f t="shared" si="6"/>
        <v>2.5552113436042396E-3</v>
      </c>
      <c r="L70" s="27">
        <f t="shared" si="6"/>
        <v>1.6693801604246018E-3</v>
      </c>
    </row>
    <row r="71" spans="2:13" ht="15.6" x14ac:dyDescent="0.3">
      <c r="B71" s="51" t="s">
        <v>20</v>
      </c>
      <c r="C71" s="58" t="s">
        <v>45</v>
      </c>
      <c r="D71" s="54"/>
      <c r="E71" s="29">
        <f t="shared" si="6"/>
        <v>0.74093808995924726</v>
      </c>
      <c r="F71" s="29">
        <f t="shared" si="6"/>
        <v>0.59068205464909862</v>
      </c>
      <c r="G71" s="29">
        <f t="shared" si="6"/>
        <v>5.9871167470118808E-2</v>
      </c>
      <c r="H71" s="29">
        <f t="shared" si="6"/>
        <v>3.0525270051568527E-2</v>
      </c>
      <c r="I71" s="29">
        <f t="shared" si="6"/>
        <v>2.0950866610326527E-2</v>
      </c>
      <c r="J71" s="29">
        <f t="shared" si="6"/>
        <v>1.656754490057397E-2</v>
      </c>
      <c r="K71" s="29">
        <f t="shared" si="6"/>
        <v>1.5653812158415645E-2</v>
      </c>
      <c r="L71" s="29">
        <f t="shared" si="6"/>
        <v>6.6873741191450058E-3</v>
      </c>
    </row>
    <row r="72" spans="2:13" ht="16.2" thickBot="1" x14ac:dyDescent="0.35">
      <c r="B72" s="66" t="s">
        <v>20</v>
      </c>
      <c r="C72" s="59" t="s">
        <v>46</v>
      </c>
      <c r="D72" s="60"/>
      <c r="E72" s="60"/>
      <c r="F72" s="60"/>
      <c r="G72" s="63">
        <f>G66/($D66-SUM($F66:F66))</f>
        <v>0.57979020702666662</v>
      </c>
      <c r="H72" s="63">
        <f>H66/($D66-SUM($F66:G66))</f>
        <v>0.17659489524059374</v>
      </c>
      <c r="I72" s="63">
        <f>I66/($D66-SUM($F66:H66))</f>
        <v>0.12337657080961044</v>
      </c>
      <c r="J72" s="63">
        <f>J66/($D66-SUM($F66:I66))</f>
        <v>9.293150597738381E-2</v>
      </c>
      <c r="K72" s="63">
        <f>K66/($D66-SUM($F66:J66))</f>
        <v>7.3971357837055482E-2</v>
      </c>
      <c r="L72" s="63">
        <f>L66/($D66-SUM($F66:K66))</f>
        <v>4.9002631503767782E-2</v>
      </c>
    </row>
    <row r="73" spans="2:13" ht="15.6" x14ac:dyDescent="0.3">
      <c r="B73" s="38"/>
      <c r="C73" s="38" t="s">
        <v>49</v>
      </c>
      <c r="D73" s="38"/>
      <c r="E73" s="38"/>
      <c r="F73" s="38"/>
      <c r="G73" s="38"/>
      <c r="H73" s="38"/>
    </row>
    <row r="74" spans="2:13" ht="3.75" customHeight="1" thickBot="1" x14ac:dyDescent="0.35">
      <c r="B74" s="38"/>
      <c r="C74" s="38"/>
      <c r="D74" s="38"/>
      <c r="E74" s="38"/>
      <c r="F74" s="38"/>
      <c r="G74" s="38"/>
      <c r="H74" s="38"/>
    </row>
    <row r="75" spans="2:13" s="43" customFormat="1" ht="28.8" x14ac:dyDescent="0.3">
      <c r="B75" s="67" t="s">
        <v>0</v>
      </c>
      <c r="C75" s="46" t="s">
        <v>23</v>
      </c>
      <c r="D75" s="46" t="s">
        <v>37</v>
      </c>
      <c r="E75" s="46" t="s">
        <v>2</v>
      </c>
      <c r="F75" s="46" t="str">
        <f>"FY"&amp;$A$6-7&amp;" Payments " &amp;F$3</f>
        <v>FY2013 Payments (&lt;=12 Months)</v>
      </c>
      <c r="G75" s="46" t="str">
        <f>"FY"&amp;$A$6-6&amp;" Payments " &amp;G$3</f>
        <v>FY2014 Payments (13-24 Months)</v>
      </c>
      <c r="H75" s="46" t="str">
        <f>"FY"&amp;$A$6-5&amp;" Payments " &amp;H$3</f>
        <v>FY2015 Payments (25-36 Months)</v>
      </c>
      <c r="I75" s="46" t="str">
        <f>"FY"&amp;$A$6-4&amp;" Payments " &amp;I$3</f>
        <v>FY2016 Payments (37-48 Months)</v>
      </c>
      <c r="J75" s="46" t="str">
        <f>"FY"&amp;$A$6-3&amp;" Payments " &amp;J$3</f>
        <v>FY2017 Payments (49-60 Months)</v>
      </c>
      <c r="K75" s="46" t="str">
        <f>"FY"&amp;$A$6-2&amp;" Payments " &amp;K$3</f>
        <v>FY2018 Payments (61-72 Months)</v>
      </c>
      <c r="L75" s="46" t="str">
        <f>"FY"&amp;$A$6-1&amp;" Payments " &amp;L$3</f>
        <v>FY2019 Payments (73-84 Months)</v>
      </c>
      <c r="M75" s="46" t="str">
        <f>"FY"&amp;$A$6&amp;" Payments " &amp;M$3</f>
        <v>FY2020 Payments (85-96 Months)</v>
      </c>
    </row>
    <row r="76" spans="2:13" ht="15.6" x14ac:dyDescent="0.3">
      <c r="B76" s="48" t="s">
        <v>21</v>
      </c>
      <c r="C76" s="49" t="s">
        <v>38</v>
      </c>
      <c r="D76" s="50">
        <f>'Report 4'!D361</f>
        <v>547048626.32999992</v>
      </c>
      <c r="E76" s="50">
        <f>'Report 4'!D365</f>
        <v>529076216.88999999</v>
      </c>
      <c r="F76" s="50">
        <f>'Report 4'!D374</f>
        <v>460133356.32600003</v>
      </c>
      <c r="G76" s="50">
        <f>'Report 4'!D383</f>
        <v>53272194.554999992</v>
      </c>
      <c r="H76" s="50">
        <f>'Report 4'!D392</f>
        <v>6247394.0500000007</v>
      </c>
      <c r="I76" s="50">
        <f>'Report 4'!D401</f>
        <v>3469891.21</v>
      </c>
      <c r="J76" s="50">
        <f>'Report 4'!D410</f>
        <v>2400874.06</v>
      </c>
      <c r="K76" s="50">
        <f>'Report 4'!D419</f>
        <v>1664107.4000000004</v>
      </c>
      <c r="L76" s="50">
        <f>'Report 4'!D428</f>
        <v>1154852.7</v>
      </c>
      <c r="M76" s="50">
        <f>'Report 4'!D437</f>
        <v>733540.58000000007</v>
      </c>
    </row>
    <row r="77" spans="2:13" ht="15.6" x14ac:dyDescent="0.3">
      <c r="B77" s="51" t="s">
        <v>21</v>
      </c>
      <c r="C77" s="52" t="s">
        <v>39</v>
      </c>
      <c r="D77" s="53">
        <f>'Report 4'!D362</f>
        <v>530576839.51999992</v>
      </c>
      <c r="E77" s="53">
        <f>'Report 4'!D366</f>
        <v>516372810.92000002</v>
      </c>
      <c r="F77" s="53">
        <f>'Report 4'!D375</f>
        <v>450111362.73600012</v>
      </c>
      <c r="G77" s="53">
        <f>'Report 4'!D384</f>
        <v>52038277.414999992</v>
      </c>
      <c r="H77" s="53">
        <f>'Report 4'!D393</f>
        <v>5915402.8599999994</v>
      </c>
      <c r="I77" s="53">
        <f>'Report 4'!D402</f>
        <v>3140734.31</v>
      </c>
      <c r="J77" s="53">
        <f>'Report 4'!D411</f>
        <v>2114907.59</v>
      </c>
      <c r="K77" s="53">
        <f>'Report 4'!D420</f>
        <v>1463197.8000000003</v>
      </c>
      <c r="L77" s="53">
        <f>'Report 4'!D429</f>
        <v>947589.78000000014</v>
      </c>
      <c r="M77" s="53">
        <f>'Report 4'!D438</f>
        <v>641332.41999999993</v>
      </c>
    </row>
    <row r="78" spans="2:13" ht="15.6" x14ac:dyDescent="0.3">
      <c r="B78" s="48" t="s">
        <v>21</v>
      </c>
      <c r="C78" s="49" t="s">
        <v>40</v>
      </c>
      <c r="D78" s="50">
        <f>'Report 4'!D363</f>
        <v>16471786.809999999</v>
      </c>
      <c r="E78" s="50">
        <f>'Report 4'!D367</f>
        <v>12703405.969999999</v>
      </c>
      <c r="F78" s="50">
        <f>'Report 4'!D376</f>
        <v>10021993.59</v>
      </c>
      <c r="G78" s="50">
        <f>'Report 4'!D385</f>
        <v>1233917.1400000001</v>
      </c>
      <c r="H78" s="50">
        <f>'Report 4'!D394</f>
        <v>331991.18999999994</v>
      </c>
      <c r="I78" s="50">
        <f>'Report 4'!D403</f>
        <v>329156.90000000002</v>
      </c>
      <c r="J78" s="50">
        <f>'Report 4'!D412</f>
        <v>285966.46999999997</v>
      </c>
      <c r="K78" s="50">
        <f>'Report 4'!D421</f>
        <v>200909.6</v>
      </c>
      <c r="L78" s="50">
        <f>'Report 4'!D430</f>
        <v>207262.91999999998</v>
      </c>
      <c r="M78" s="50">
        <f>'Report 4'!D439</f>
        <v>92208.16</v>
      </c>
    </row>
    <row r="79" spans="2:13" ht="15.6" x14ac:dyDescent="0.3">
      <c r="B79" s="51" t="s">
        <v>21</v>
      </c>
      <c r="C79" s="52" t="s">
        <v>43</v>
      </c>
      <c r="D79" s="54"/>
      <c r="E79" s="29">
        <f t="shared" ref="E79:M79" si="7">E76/$D76</f>
        <v>0.9671465961617125</v>
      </c>
      <c r="F79" s="29">
        <f t="shared" si="7"/>
        <v>0.84111966318773024</v>
      </c>
      <c r="G79" s="29">
        <f t="shared" si="7"/>
        <v>9.7381095557059746E-2</v>
      </c>
      <c r="H79" s="29">
        <f t="shared" si="7"/>
        <v>1.1420180490922834E-2</v>
      </c>
      <c r="I79" s="29">
        <f t="shared" si="7"/>
        <v>6.3429301217307757E-3</v>
      </c>
      <c r="J79" s="29">
        <f t="shared" si="7"/>
        <v>4.3887763252543188E-3</v>
      </c>
      <c r="K79" s="29">
        <f t="shared" si="7"/>
        <v>3.0419734552009445E-3</v>
      </c>
      <c r="L79" s="29">
        <f t="shared" si="7"/>
        <v>2.111060414770789E-3</v>
      </c>
      <c r="M79" s="29">
        <f t="shared" si="7"/>
        <v>1.3409056246446022E-3</v>
      </c>
    </row>
    <row r="80" spans="2:13" ht="15.6" x14ac:dyDescent="0.3">
      <c r="B80" s="48" t="s">
        <v>21</v>
      </c>
      <c r="C80" s="62" t="s">
        <v>44</v>
      </c>
      <c r="D80" s="65"/>
      <c r="E80" s="27">
        <f t="shared" ref="E80:M80" si="8">E77/$D77</f>
        <v>0.97322908287355714</v>
      </c>
      <c r="F80" s="27">
        <f t="shared" si="8"/>
        <v>0.84834340515730955</v>
      </c>
      <c r="G80" s="27">
        <f t="shared" si="8"/>
        <v>9.8078682556286795E-2</v>
      </c>
      <c r="H80" s="27">
        <f t="shared" si="8"/>
        <v>1.1149003159187125E-2</v>
      </c>
      <c r="I80" s="27">
        <f t="shared" si="8"/>
        <v>5.9194711794079563E-3</v>
      </c>
      <c r="J80" s="27">
        <f t="shared" si="8"/>
        <v>3.9860533526365491E-3</v>
      </c>
      <c r="K80" s="27">
        <f t="shared" si="8"/>
        <v>2.7577490968579031E-3</v>
      </c>
      <c r="L80" s="27">
        <f t="shared" si="8"/>
        <v>1.7859614468985524E-3</v>
      </c>
      <c r="M80" s="27">
        <f t="shared" si="8"/>
        <v>1.208745599563294E-3</v>
      </c>
    </row>
    <row r="81" spans="2:14" ht="15.6" x14ac:dyDescent="0.3">
      <c r="B81" s="51" t="s">
        <v>21</v>
      </c>
      <c r="C81" s="58" t="s">
        <v>45</v>
      </c>
      <c r="D81" s="54"/>
      <c r="E81" s="29">
        <f t="shared" ref="E81:M81" si="9">E78/$D78</f>
        <v>0.77122209730687985</v>
      </c>
      <c r="F81" s="29">
        <f t="shared" si="9"/>
        <v>0.60843390614524351</v>
      </c>
      <c r="G81" s="29">
        <f t="shared" si="9"/>
        <v>7.4910946470657977E-2</v>
      </c>
      <c r="H81" s="29">
        <f t="shared" si="9"/>
        <v>2.0155141262418998E-2</v>
      </c>
      <c r="I81" s="29">
        <f t="shared" si="9"/>
        <v>1.9983071891154475E-2</v>
      </c>
      <c r="J81" s="29">
        <f t="shared" si="9"/>
        <v>1.7360986594750615E-2</v>
      </c>
      <c r="K81" s="29">
        <f t="shared" si="9"/>
        <v>1.219719525983836E-2</v>
      </c>
      <c r="L81" s="29">
        <f t="shared" si="9"/>
        <v>1.2582904477258712E-2</v>
      </c>
      <c r="M81" s="29">
        <f t="shared" si="9"/>
        <v>5.597945205557211E-3</v>
      </c>
    </row>
    <row r="82" spans="2:14" ht="16.2" thickBot="1" x14ac:dyDescent="0.35">
      <c r="B82" s="66" t="s">
        <v>21</v>
      </c>
      <c r="C82" s="59" t="s">
        <v>46</v>
      </c>
      <c r="D82" s="60"/>
      <c r="E82" s="60"/>
      <c r="F82" s="60"/>
      <c r="G82" s="63">
        <f>G76/($D76-SUM($F76:F76))</f>
        <v>0.61292100401400551</v>
      </c>
      <c r="H82" s="63">
        <f>H76/($D76-SUM($F76:G76))</f>
        <v>0.18569628271560765</v>
      </c>
      <c r="I82" s="63">
        <f>I76/($D76-SUM($F76:H76))</f>
        <v>0.12665832834976226</v>
      </c>
      <c r="J82" s="63">
        <f>J76/($D76-SUM($F76:I76))</f>
        <v>0.10034669873113844</v>
      </c>
      <c r="K82" s="63">
        <f>K76/($D76-SUM($F76:J76))</f>
        <v>7.7310749553072461E-2</v>
      </c>
      <c r="L82" s="63">
        <f>L76/($D76-SUM($F76:K76))</f>
        <v>5.8147314933542103E-2</v>
      </c>
      <c r="M82" s="63">
        <f>M76/($D76-SUM($F76:L76))</f>
        <v>3.9214279070408857E-2</v>
      </c>
    </row>
    <row r="83" spans="2:14" ht="16.2" thickBot="1" x14ac:dyDescent="0.35">
      <c r="B83" s="38"/>
      <c r="C83" s="38" t="s">
        <v>49</v>
      </c>
      <c r="D83" s="38"/>
      <c r="E83" s="38"/>
      <c r="F83" s="38"/>
      <c r="G83" s="38"/>
      <c r="H83" s="38"/>
    </row>
    <row r="84" spans="2:14" ht="28.8" x14ac:dyDescent="0.3">
      <c r="B84" s="67" t="s">
        <v>0</v>
      </c>
      <c r="C84" s="46" t="s">
        <v>23</v>
      </c>
      <c r="D84" s="46" t="s">
        <v>37</v>
      </c>
      <c r="E84" s="46" t="s">
        <v>2</v>
      </c>
      <c r="F84" s="46" t="str">
        <f>"FY"&amp;$A$6-8 &amp;" Payments " &amp;F$3</f>
        <v>FY2012 Payments (&lt;=12 Months)</v>
      </c>
      <c r="G84" s="46" t="str">
        <f>"FY"&amp;$A$6-7&amp;" Payments " &amp;G$3</f>
        <v>FY2013 Payments (13-24 Months)</v>
      </c>
      <c r="H84" s="46" t="str">
        <f>"FY"&amp;$A$6-6&amp;" Payments " &amp;H$3</f>
        <v>FY2014 Payments (25-36 Months)</v>
      </c>
      <c r="I84" s="46" t="str">
        <f>"FY"&amp;$A$6-5&amp;" Payments " &amp;I$3</f>
        <v>FY2015 Payments (37-48 Months)</v>
      </c>
      <c r="J84" s="46" t="str">
        <f>"FY"&amp;$A$6-4&amp;" Payments " &amp;J$3</f>
        <v>FY2016 Payments (49-60 Months)</v>
      </c>
      <c r="K84" s="46" t="str">
        <f>"FY"&amp;$A$6-3&amp;" Payments " &amp;K$3</f>
        <v>FY2017 Payments (61-72 Months)</v>
      </c>
      <c r="L84" s="46" t="str">
        <f>"FY"&amp;$A$6-2&amp;" Payments " &amp;L$3</f>
        <v>FY2018 Payments (73-84 Months)</v>
      </c>
      <c r="M84" s="46" t="str">
        <f>"FY"&amp;$A$6-1&amp;" Payments " &amp;M$3</f>
        <v>FY2019 Payments (85-96 Months)</v>
      </c>
      <c r="N84" s="68" t="str">
        <f>"FY"&amp;$A$6&amp;" Payments " &amp;N$3</f>
        <v>FY2020 Payments (&gt;96 Months)</v>
      </c>
    </row>
    <row r="85" spans="2:14" ht="15.6" x14ac:dyDescent="0.3">
      <c r="B85" s="48" t="s">
        <v>22</v>
      </c>
      <c r="C85" s="49" t="s">
        <v>38</v>
      </c>
      <c r="D85" s="50">
        <f>'Report 4'!D448</f>
        <v>531184832.18800002</v>
      </c>
      <c r="E85" s="50">
        <f>'Report 4'!D452</f>
        <v>513475521.33800006</v>
      </c>
      <c r="F85" s="50">
        <f>'Report 4'!D461</f>
        <v>447019745.96199995</v>
      </c>
      <c r="G85" s="50">
        <f>'Report 4'!D470</f>
        <v>51296331.045000017</v>
      </c>
      <c r="H85" s="50">
        <f>'Report 4'!D479</f>
        <v>5155131.88</v>
      </c>
      <c r="I85" s="50">
        <f>'Report 4'!D488</f>
        <v>3618088.1100000003</v>
      </c>
      <c r="J85" s="50">
        <f>'Report 4'!D497</f>
        <v>2259566.21</v>
      </c>
      <c r="K85" s="50">
        <f>'Report 4'!D506</f>
        <v>1634331.1600000001</v>
      </c>
      <c r="L85" s="50">
        <f>'Report 4'!D515</f>
        <v>1143534.733</v>
      </c>
      <c r="M85" s="50">
        <f>'Report 4'!D524</f>
        <v>827824.22000000009</v>
      </c>
      <c r="N85" s="5">
        <f>'Report 4'!D533</f>
        <v>520968.02</v>
      </c>
    </row>
    <row r="86" spans="2:14" ht="15.6" x14ac:dyDescent="0.3">
      <c r="B86" s="51" t="s">
        <v>22</v>
      </c>
      <c r="C86" s="52" t="s">
        <v>39</v>
      </c>
      <c r="D86" s="53">
        <f>'Report 4'!D449</f>
        <v>519968227.53799999</v>
      </c>
      <c r="E86" s="53">
        <f>'Report 4'!D453</f>
        <v>504761232.838</v>
      </c>
      <c r="F86" s="53">
        <f>'Report 4'!D462</f>
        <v>440377771.28200001</v>
      </c>
      <c r="G86" s="53">
        <f>'Report 4'!D471</f>
        <v>50262207.545000017</v>
      </c>
      <c r="H86" s="53">
        <f>'Report 4'!D480</f>
        <v>4922383.72</v>
      </c>
      <c r="I86" s="53">
        <f>'Report 4'!D489</f>
        <v>3456489.0800000005</v>
      </c>
      <c r="J86" s="53">
        <f>'Report 4'!D498</f>
        <v>2076494.35</v>
      </c>
      <c r="K86" s="53">
        <f>'Report 4'!D507</f>
        <v>1467054.3800000001</v>
      </c>
      <c r="L86" s="53">
        <f>'Report 4'!D516</f>
        <v>1034250.003</v>
      </c>
      <c r="M86" s="53">
        <f>'Report 4'!D525</f>
        <v>704986.00000000012</v>
      </c>
      <c r="N86" s="7">
        <f>'Report 4'!D534</f>
        <v>459596.48000000004</v>
      </c>
    </row>
    <row r="87" spans="2:14" ht="15.6" x14ac:dyDescent="0.3">
      <c r="B87" s="48" t="s">
        <v>22</v>
      </c>
      <c r="C87" s="49" t="s">
        <v>40</v>
      </c>
      <c r="D87" s="50">
        <f>'Report 4'!D450</f>
        <v>11216604.649999999</v>
      </c>
      <c r="E87" s="50">
        <f>'Report 4'!D454</f>
        <v>8714288.5</v>
      </c>
      <c r="F87" s="50">
        <f>'Report 4'!D463</f>
        <v>6641974.6799999997</v>
      </c>
      <c r="G87" s="50">
        <f>'Report 4'!D472</f>
        <v>1034123.5</v>
      </c>
      <c r="H87" s="50">
        <f>'Report 4'!D481</f>
        <v>232748.16000000003</v>
      </c>
      <c r="I87" s="50">
        <f>'Report 4'!D490</f>
        <v>161599.03</v>
      </c>
      <c r="J87" s="50">
        <f>'Report 4'!D499</f>
        <v>183071.86000000002</v>
      </c>
      <c r="K87" s="50">
        <f>'Report 4'!D508</f>
        <v>167276.78</v>
      </c>
      <c r="L87" s="50">
        <f>'Report 4'!D517</f>
        <v>109284.72999999998</v>
      </c>
      <c r="M87" s="50">
        <f>'Report 4'!D526</f>
        <v>122838.22</v>
      </c>
      <c r="N87" s="5">
        <f>'Report 4'!D535</f>
        <v>61371.54</v>
      </c>
    </row>
    <row r="88" spans="2:14" ht="15.6" x14ac:dyDescent="0.3">
      <c r="B88" s="51" t="s">
        <v>22</v>
      </c>
      <c r="C88" s="52" t="s">
        <v>43</v>
      </c>
      <c r="D88" s="54"/>
      <c r="E88" s="29">
        <f t="shared" ref="E88:N88" si="10">E85/$D85</f>
        <v>0.96666073694714949</v>
      </c>
      <c r="F88" s="29">
        <f t="shared" si="10"/>
        <v>0.84155216578885317</v>
      </c>
      <c r="G88" s="29">
        <f t="shared" si="10"/>
        <v>9.6569645698853318E-2</v>
      </c>
      <c r="H88" s="29">
        <f t="shared" si="10"/>
        <v>9.7049681534872329E-3</v>
      </c>
      <c r="I88" s="29">
        <f t="shared" si="10"/>
        <v>6.8113543361107603E-3</v>
      </c>
      <c r="J88" s="29">
        <f t="shared" si="10"/>
        <v>4.2538229126246607E-3</v>
      </c>
      <c r="K88" s="29">
        <f t="shared" si="10"/>
        <v>3.076765489082279E-3</v>
      </c>
      <c r="L88" s="29">
        <f t="shared" si="10"/>
        <v>2.1528000494473337E-3</v>
      </c>
      <c r="M88" s="29">
        <f t="shared" si="10"/>
        <v>1.5584485283401536E-3</v>
      </c>
      <c r="N88" s="10">
        <f t="shared" si="10"/>
        <v>9.8076599411561511E-4</v>
      </c>
    </row>
    <row r="89" spans="2:14" ht="15.6" x14ac:dyDescent="0.3">
      <c r="B89" s="48" t="s">
        <v>22</v>
      </c>
      <c r="C89" s="62" t="s">
        <v>44</v>
      </c>
      <c r="D89" s="65"/>
      <c r="E89" s="27">
        <f t="shared" ref="E89:N89" si="11">E86/$D86</f>
        <v>0.97075399246603267</v>
      </c>
      <c r="F89" s="27">
        <f t="shared" si="11"/>
        <v>0.84693207769087508</v>
      </c>
      <c r="G89" s="27">
        <f t="shared" si="11"/>
        <v>9.6663997688833381E-2</v>
      </c>
      <c r="H89" s="27">
        <f t="shared" si="11"/>
        <v>9.4667009623011344E-3</v>
      </c>
      <c r="I89" s="27">
        <f t="shared" si="11"/>
        <v>6.6475005528052111E-3</v>
      </c>
      <c r="J89" s="27">
        <f t="shared" si="11"/>
        <v>3.993502371927614E-3</v>
      </c>
      <c r="K89" s="27">
        <f t="shared" si="11"/>
        <v>2.8214308150064532E-3</v>
      </c>
      <c r="L89" s="27">
        <f t="shared" si="11"/>
        <v>1.9890638470297988E-3</v>
      </c>
      <c r="M89" s="27">
        <f t="shared" si="11"/>
        <v>1.35582514981356E-3</v>
      </c>
      <c r="N89" s="9">
        <f t="shared" si="11"/>
        <v>8.8389339128689759E-4</v>
      </c>
    </row>
    <row r="90" spans="2:14" ht="15.6" x14ac:dyDescent="0.3">
      <c r="B90" s="51" t="s">
        <v>22</v>
      </c>
      <c r="C90" s="58" t="s">
        <v>45</v>
      </c>
      <c r="D90" s="54"/>
      <c r="E90" s="29">
        <f t="shared" ref="E90:N90" si="12">E87/$D87</f>
        <v>0.77690965955548774</v>
      </c>
      <c r="F90" s="29">
        <f t="shared" si="12"/>
        <v>0.5921555486044523</v>
      </c>
      <c r="G90" s="29">
        <f t="shared" si="12"/>
        <v>9.2195769777799932E-2</v>
      </c>
      <c r="H90" s="29">
        <f t="shared" si="12"/>
        <v>2.0750322157427566E-2</v>
      </c>
      <c r="I90" s="29">
        <f t="shared" si="12"/>
        <v>1.4407125421862847E-2</v>
      </c>
      <c r="J90" s="29">
        <f t="shared" si="12"/>
        <v>1.6321504208495041E-2</v>
      </c>
      <c r="K90" s="29">
        <f t="shared" si="12"/>
        <v>1.491331692786373E-2</v>
      </c>
      <c r="L90" s="29">
        <f t="shared" si="12"/>
        <v>9.7431204370745112E-3</v>
      </c>
      <c r="M90" s="29">
        <f t="shared" si="12"/>
        <v>1.0951462036241066E-2</v>
      </c>
      <c r="N90" s="10">
        <f t="shared" si="12"/>
        <v>5.4714899842707755E-3</v>
      </c>
    </row>
    <row r="91" spans="2:14" ht="15" customHeight="1" thickBot="1" x14ac:dyDescent="0.35">
      <c r="B91" s="66" t="s">
        <v>22</v>
      </c>
      <c r="C91" s="59" t="s">
        <v>46</v>
      </c>
      <c r="D91" s="60"/>
      <c r="E91" s="60"/>
      <c r="F91" s="60"/>
      <c r="G91" s="63">
        <f>G85/($D85-SUM($F85:F85))</f>
        <v>0.60947280333390408</v>
      </c>
      <c r="H91" s="63">
        <f>H85/($D85-SUM($F85:G85))</f>
        <v>0.15683988796083004</v>
      </c>
      <c r="I91" s="63">
        <f>I85/($D85-SUM($F85:H85))</f>
        <v>0.13055269138588024</v>
      </c>
      <c r="J91" s="63">
        <f>J85/($D85-SUM($F85:I85))</f>
        <v>9.3775307005588879E-2</v>
      </c>
      <c r="K91" s="63">
        <f>K85/($D85-SUM($F85:J85))</f>
        <v>7.4845827149785105E-2</v>
      </c>
      <c r="L91" s="63">
        <f>L85/($D85-SUM($F85:K85))</f>
        <v>5.6606040714741998E-2</v>
      </c>
      <c r="M91" s="63">
        <f>M85/($D85-SUM($F85:L85))</f>
        <v>4.3436863373944069E-2</v>
      </c>
      <c r="N91" s="9">
        <f>N85/($D85-SUM($F85:M85))</f>
        <v>2.8577073547375379E-2</v>
      </c>
    </row>
    <row r="92" spans="2:14" ht="16.2" thickBot="1" x14ac:dyDescent="0.35">
      <c r="B92" s="38"/>
      <c r="C92" s="38"/>
      <c r="D92" s="38"/>
      <c r="E92" s="38"/>
      <c r="F92" s="38"/>
      <c r="G92" s="38"/>
      <c r="H92" s="38"/>
    </row>
    <row r="93" spans="2:14" ht="16.2" thickBot="1" x14ac:dyDescent="0.35">
      <c r="B93" s="38"/>
      <c r="C93" s="38"/>
      <c r="D93" s="38"/>
      <c r="E93" s="38"/>
      <c r="F93" s="39" t="s">
        <v>210</v>
      </c>
      <c r="G93" s="40" t="s">
        <v>211</v>
      </c>
      <c r="H93" s="41" t="s">
        <v>212</v>
      </c>
      <c r="I93" s="41" t="s">
        <v>213</v>
      </c>
      <c r="J93" s="41" t="s">
        <v>214</v>
      </c>
      <c r="K93" s="41" t="s">
        <v>215</v>
      </c>
      <c r="L93" s="41" t="s">
        <v>216</v>
      </c>
      <c r="M93" s="41" t="s">
        <v>217</v>
      </c>
      <c r="N93" s="41" t="s">
        <v>218</v>
      </c>
    </row>
    <row r="94" spans="2:14" ht="16.2" thickBot="1" x14ac:dyDescent="0.35">
      <c r="B94" s="38"/>
      <c r="C94" s="38"/>
      <c r="D94" s="38"/>
      <c r="E94" s="38"/>
      <c r="F94" s="39" t="s">
        <v>219</v>
      </c>
      <c r="G94" s="40" t="s">
        <v>220</v>
      </c>
      <c r="H94" s="41" t="s">
        <v>221</v>
      </c>
      <c r="I94" s="41" t="s">
        <v>222</v>
      </c>
      <c r="J94" s="41" t="s">
        <v>223</v>
      </c>
      <c r="K94" s="41" t="s">
        <v>224</v>
      </c>
      <c r="L94" s="41" t="s">
        <v>225</v>
      </c>
      <c r="M94" s="41" t="s">
        <v>226</v>
      </c>
      <c r="N94" s="41" t="s">
        <v>227</v>
      </c>
    </row>
    <row r="95" spans="2:14" ht="15.6" x14ac:dyDescent="0.3">
      <c r="B95" s="38"/>
      <c r="C95" s="69" t="s">
        <v>228</v>
      </c>
      <c r="D95" s="70"/>
      <c r="E95" s="70"/>
      <c r="F95" s="71">
        <f>SUM(F39,F49,F59,F69,F29,F19,F9,F79,F88)/F$99</f>
        <v>0.85936185057379122</v>
      </c>
      <c r="G95" s="71">
        <f>SUM(G39,G49,G59,G69,G29,G19,G79,G88)/G$99</f>
        <v>8.7390732173714639E-2</v>
      </c>
      <c r="H95" s="71">
        <f>SUM(H39,H49,H59,H69,H29,H79,H88)/H$99</f>
        <v>9.8193362400893335E-3</v>
      </c>
      <c r="I95" s="71">
        <f>SUM(I39,I49,I59,I69,I79,I88)/I$99</f>
        <v>5.8734276066617699E-3</v>
      </c>
      <c r="J95" s="71">
        <f>SUM(J49,J59,J69,J79,J88)/J$99</f>
        <v>3.963912689175733E-3</v>
      </c>
      <c r="K95" s="71">
        <f>SUM(K59,K69,K79,K88)/K$99</f>
        <v>2.8577132006997771E-3</v>
      </c>
      <c r="L95" s="71">
        <f>SUM(L69,L79,L88)/L$99</f>
        <v>2.0342247811654529E-3</v>
      </c>
      <c r="M95" s="71">
        <f>SUM(M79,M88)/M$99</f>
        <v>1.4496770764923779E-3</v>
      </c>
      <c r="N95" s="71">
        <f>N88</f>
        <v>9.8076599411561511E-4</v>
      </c>
    </row>
    <row r="96" spans="2:14" ht="15.6" x14ac:dyDescent="0.3">
      <c r="B96" s="38"/>
      <c r="C96" s="72" t="s">
        <v>229</v>
      </c>
      <c r="D96" s="73"/>
      <c r="E96" s="73"/>
      <c r="F96" s="74">
        <f>SUM(F40,F50,F60,F70,F30,F20,F10,F80,F89)/F$99</f>
        <v>0.86599151357056137</v>
      </c>
      <c r="G96" s="74">
        <f>SUM(G40,G50,G60,G70,G30,G20,G80,G89)/G$99</f>
        <v>8.7632424440998849E-2</v>
      </c>
      <c r="H96" s="74">
        <f>SUM(H40,H50,H60,H70,H30,H80,H89)/H$99</f>
        <v>9.3577873976911589E-3</v>
      </c>
      <c r="I96" s="74">
        <f>SUM(I40,I50,I60,I70,I80,I89)/I$99</f>
        <v>5.4716991338586074E-3</v>
      </c>
      <c r="J96" s="74">
        <f>SUM(J50,J60,J70,J80,J89)/J$99</f>
        <v>3.5937876583183822E-3</v>
      </c>
      <c r="K96" s="74">
        <f>SUM(K60,K70,K80,K89)/K$99</f>
        <v>2.5675827177784193E-3</v>
      </c>
      <c r="L96" s="74">
        <f>SUM(L70,L80,L89)/L$99</f>
        <v>1.8148018181176511E-3</v>
      </c>
      <c r="M96" s="74">
        <f>SUM(M80,M89)/M$99</f>
        <v>1.282285374688427E-3</v>
      </c>
      <c r="N96" s="74">
        <f>N89</f>
        <v>8.8389339128689759E-4</v>
      </c>
    </row>
    <row r="97" spans="2:14" ht="16.2" thickBot="1" x14ac:dyDescent="0.35">
      <c r="B97" s="38"/>
      <c r="C97" s="75" t="s">
        <v>230</v>
      </c>
      <c r="D97" s="76"/>
      <c r="E97" s="76"/>
      <c r="F97" s="77">
        <f>SUM(F41,F51,F61,F71,F31,F21,F11,F81,F90)/F$99</f>
        <v>0.63989699470605943</v>
      </c>
      <c r="G97" s="77">
        <f>SUM(G41,G51,G61,G71,G31,G21,G81,G90)/G$99</f>
        <v>7.9819775245929758E-2</v>
      </c>
      <c r="H97" s="77">
        <f>SUM(H41,H51,H61,H71,H31,H81,H90)/H$99</f>
        <v>2.4639373723079117E-2</v>
      </c>
      <c r="I97" s="77">
        <f>SUM(I41,I51,I61,I71,I81,I90)/I$99</f>
        <v>1.8588910119964049E-2</v>
      </c>
      <c r="J97" s="77">
        <f>SUM(,J51,J61,J71,J81,J90)/J$99</f>
        <v>1.5979849505327607E-2</v>
      </c>
      <c r="K97" s="77">
        <f>SUM(K61,K71,K81,K90)/K$99</f>
        <v>1.2590893188195871E-2</v>
      </c>
      <c r="L97" s="77">
        <f>SUM(L71,L81,L90)/L$99</f>
        <v>9.6711330111594104E-3</v>
      </c>
      <c r="M97" s="77">
        <f>SUM(M81,M90)/M$99</f>
        <v>8.274703620899139E-3</v>
      </c>
      <c r="N97" s="77">
        <f>N90</f>
        <v>5.4714899842707755E-3</v>
      </c>
    </row>
    <row r="99" spans="2:14" hidden="1" x14ac:dyDescent="0.3">
      <c r="E99" t="s">
        <v>231</v>
      </c>
      <c r="F99">
        <v>9</v>
      </c>
      <c r="G99">
        <v>8</v>
      </c>
      <c r="H99">
        <f t="shared" ref="H99:N99" si="13">G99-1</f>
        <v>7</v>
      </c>
      <c r="I99">
        <f t="shared" si="13"/>
        <v>6</v>
      </c>
      <c r="J99">
        <f t="shared" si="13"/>
        <v>5</v>
      </c>
      <c r="K99">
        <f t="shared" si="13"/>
        <v>4</v>
      </c>
      <c r="L99">
        <f t="shared" si="13"/>
        <v>3</v>
      </c>
      <c r="M99">
        <f t="shared" si="13"/>
        <v>2</v>
      </c>
      <c r="N99">
        <f t="shared" si="13"/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0000-3449-4980-B2EE-1CCF4E0BF043}">
  <dimension ref="B1:J103"/>
  <sheetViews>
    <sheetView zoomScale="70" zoomScaleNormal="70" workbookViewId="0">
      <selection activeCell="F10" sqref="F10"/>
    </sheetView>
  </sheetViews>
  <sheetFormatPr defaultRowHeight="14.4" x14ac:dyDescent="0.3"/>
  <cols>
    <col min="2" max="2" width="11.109375" customWidth="1"/>
    <col min="3" max="4" width="28.44140625" customWidth="1"/>
    <col min="5" max="8" width="22.88671875" customWidth="1"/>
  </cols>
  <sheetData>
    <row r="1" spans="2:8" ht="15" thickBot="1" x14ac:dyDescent="0.35">
      <c r="B1" s="78"/>
      <c r="C1" s="78"/>
      <c r="D1" s="78"/>
      <c r="E1" s="78"/>
      <c r="F1" s="79" t="s">
        <v>210</v>
      </c>
      <c r="G1" s="80" t="s">
        <v>232</v>
      </c>
      <c r="H1" s="81" t="s">
        <v>233</v>
      </c>
    </row>
    <row r="2" spans="2:8" ht="15" thickBot="1" x14ac:dyDescent="0.35">
      <c r="B2" s="78"/>
      <c r="C2" s="78"/>
      <c r="D2" s="78"/>
      <c r="E2" s="78"/>
      <c r="F2" s="82"/>
      <c r="G2" s="82"/>
      <c r="H2" s="82"/>
    </row>
    <row r="3" spans="2:8" ht="57.6" x14ac:dyDescent="0.3">
      <c r="B3" s="83" t="s">
        <v>0</v>
      </c>
      <c r="C3" s="84" t="s">
        <v>23</v>
      </c>
      <c r="D3" s="84" t="s">
        <v>37</v>
      </c>
      <c r="E3" s="84" t="s">
        <v>2</v>
      </c>
      <c r="F3" s="85" t="s">
        <v>234</v>
      </c>
      <c r="G3" s="85" t="s">
        <v>235</v>
      </c>
      <c r="H3" s="86" t="s">
        <v>236</v>
      </c>
    </row>
    <row r="4" spans="2:8" x14ac:dyDescent="0.3">
      <c r="B4" s="20" t="s">
        <v>14</v>
      </c>
      <c r="C4" s="21" t="s">
        <v>38</v>
      </c>
      <c r="D4" s="22">
        <f>Totals!D6</f>
        <v>669703991.37300003</v>
      </c>
      <c r="E4" s="22">
        <f>Totals!E6</f>
        <v>565492163.81599998</v>
      </c>
      <c r="F4" s="22">
        <f>Totals!F6</f>
        <v>564783615.81599998</v>
      </c>
      <c r="G4" s="87">
        <v>0</v>
      </c>
      <c r="H4" s="88">
        <v>0</v>
      </c>
    </row>
    <row r="5" spans="2:8" x14ac:dyDescent="0.3">
      <c r="B5" s="23" t="s">
        <v>14</v>
      </c>
      <c r="C5" s="24" t="s">
        <v>39</v>
      </c>
      <c r="D5" s="25">
        <f>Totals!D7</f>
        <v>651256725.6730001</v>
      </c>
      <c r="E5" s="25">
        <f>Totals!E7</f>
        <v>552720087.86600006</v>
      </c>
      <c r="F5" s="25">
        <f>Totals!F7</f>
        <v>552019624.01600003</v>
      </c>
      <c r="G5" s="89">
        <v>0</v>
      </c>
      <c r="H5" s="90">
        <v>0</v>
      </c>
    </row>
    <row r="6" spans="2:8" x14ac:dyDescent="0.3">
      <c r="B6" s="20" t="s">
        <v>14</v>
      </c>
      <c r="C6" s="21" t="s">
        <v>40</v>
      </c>
      <c r="D6" s="22">
        <f>Totals!D8</f>
        <v>18447265.700000003</v>
      </c>
      <c r="E6" s="22">
        <f>Totals!E8</f>
        <v>12772075.949999997</v>
      </c>
      <c r="F6" s="22">
        <f>Totals!F8</f>
        <v>12763991.800000001</v>
      </c>
      <c r="G6" s="87">
        <v>0</v>
      </c>
      <c r="H6" s="88">
        <v>0</v>
      </c>
    </row>
    <row r="7" spans="2:8" x14ac:dyDescent="0.3">
      <c r="B7" s="23" t="s">
        <v>14</v>
      </c>
      <c r="C7" s="24" t="s">
        <v>43</v>
      </c>
      <c r="D7" s="89">
        <v>0</v>
      </c>
      <c r="E7" s="91">
        <f>Totals!E9</f>
        <v>0.84439121029673248</v>
      </c>
      <c r="F7" s="91">
        <f>Totals!F9</f>
        <v>0.84333320853904947</v>
      </c>
      <c r="G7" s="89">
        <v>0</v>
      </c>
      <c r="H7" s="90">
        <v>0</v>
      </c>
    </row>
    <row r="8" spans="2:8" ht="15.6" x14ac:dyDescent="0.3">
      <c r="B8" s="20" t="s">
        <v>14</v>
      </c>
      <c r="C8" s="92" t="s">
        <v>44</v>
      </c>
      <c r="D8" s="87">
        <v>0</v>
      </c>
      <c r="E8" s="93">
        <f>Totals!E10</f>
        <v>0.84869770411173329</v>
      </c>
      <c r="F8" s="93">
        <f>Totals!F10</f>
        <v>0.84762214692761939</v>
      </c>
      <c r="G8" s="87">
        <v>0</v>
      </c>
      <c r="H8" s="88">
        <v>0</v>
      </c>
    </row>
    <row r="9" spans="2:8" ht="15.6" x14ac:dyDescent="0.3">
      <c r="B9" s="23" t="s">
        <v>14</v>
      </c>
      <c r="C9" s="58" t="s">
        <v>45</v>
      </c>
      <c r="D9" s="89">
        <v>0</v>
      </c>
      <c r="E9" s="91">
        <f>Totals!E11</f>
        <v>0.69235604656575178</v>
      </c>
      <c r="F9" s="91">
        <f>Totals!F11</f>
        <v>0.69191781630813709</v>
      </c>
      <c r="G9" s="89">
        <v>0</v>
      </c>
      <c r="H9" s="90">
        <v>0</v>
      </c>
    </row>
    <row r="10" spans="2:8" ht="15" thickBot="1" x14ac:dyDescent="0.35">
      <c r="B10" s="31" t="s">
        <v>14</v>
      </c>
      <c r="C10" s="32" t="s">
        <v>46</v>
      </c>
      <c r="D10" s="94">
        <v>0</v>
      </c>
      <c r="E10" s="94">
        <v>0</v>
      </c>
      <c r="F10" s="94">
        <v>0</v>
      </c>
      <c r="G10" s="94">
        <v>0</v>
      </c>
      <c r="H10" s="95">
        <v>0</v>
      </c>
    </row>
    <row r="11" spans="2:8" ht="15" thickBot="1" x14ac:dyDescent="0.35">
      <c r="B11" s="78"/>
      <c r="C11" s="78" t="s">
        <v>237</v>
      </c>
      <c r="D11" s="96"/>
      <c r="E11" s="96"/>
      <c r="F11" s="96"/>
      <c r="G11" s="96"/>
      <c r="H11" s="96"/>
    </row>
    <row r="12" spans="2:8" ht="15" thickBot="1" x14ac:dyDescent="0.35">
      <c r="B12" s="78"/>
      <c r="C12" s="78"/>
      <c r="D12" s="78"/>
      <c r="E12" s="78"/>
      <c r="F12" s="79" t="s">
        <v>210</v>
      </c>
      <c r="G12" s="80" t="s">
        <v>232</v>
      </c>
      <c r="H12" s="81" t="s">
        <v>233</v>
      </c>
    </row>
    <row r="13" spans="2:8" ht="15" thickBot="1" x14ac:dyDescent="0.35">
      <c r="B13" s="78"/>
      <c r="C13" s="78"/>
      <c r="D13" s="78"/>
      <c r="E13" s="78"/>
      <c r="F13" s="82"/>
      <c r="G13" s="82"/>
      <c r="H13" s="82"/>
    </row>
    <row r="14" spans="2:8" ht="57.6" x14ac:dyDescent="0.3">
      <c r="B14" s="83" t="s">
        <v>0</v>
      </c>
      <c r="C14" s="84" t="s">
        <v>23</v>
      </c>
      <c r="D14" s="84" t="s">
        <v>37</v>
      </c>
      <c r="E14" s="84" t="s">
        <v>2</v>
      </c>
      <c r="F14" s="85" t="s">
        <v>238</v>
      </c>
      <c r="G14" s="85" t="s">
        <v>239</v>
      </c>
      <c r="H14" s="86" t="s">
        <v>240</v>
      </c>
    </row>
    <row r="15" spans="2:8" x14ac:dyDescent="0.3">
      <c r="B15" s="20" t="s">
        <v>15</v>
      </c>
      <c r="C15" s="21" t="s">
        <v>38</v>
      </c>
      <c r="D15" s="22">
        <f>Totals!D16</f>
        <v>660682152.58499992</v>
      </c>
      <c r="E15" s="22">
        <f>Totals!E16</f>
        <v>636520568.38800013</v>
      </c>
      <c r="F15" s="22">
        <f>Totals!F16</f>
        <v>577823601.46399999</v>
      </c>
      <c r="G15" s="87">
        <f>Totals!G16</f>
        <v>58695249.904999994</v>
      </c>
      <c r="H15" s="88">
        <v>0</v>
      </c>
    </row>
    <row r="16" spans="2:8" x14ac:dyDescent="0.3">
      <c r="B16" s="23" t="s">
        <v>15</v>
      </c>
      <c r="C16" s="24" t="s">
        <v>39</v>
      </c>
      <c r="D16" s="25">
        <f>Totals!D17</f>
        <v>642359700.13499999</v>
      </c>
      <c r="E16" s="25">
        <f>Totals!E17</f>
        <v>622218954.07799995</v>
      </c>
      <c r="F16" s="25">
        <f>Totals!F17</f>
        <v>565102617.5940001</v>
      </c>
      <c r="G16" s="89">
        <f>Totals!G17</f>
        <v>57114619.464999989</v>
      </c>
      <c r="H16" s="90">
        <v>0</v>
      </c>
    </row>
    <row r="17" spans="2:8" x14ac:dyDescent="0.3">
      <c r="B17" s="20" t="s">
        <v>15</v>
      </c>
      <c r="C17" s="21" t="s">
        <v>40</v>
      </c>
      <c r="D17" s="22">
        <f>Totals!D18</f>
        <v>18322452.449999999</v>
      </c>
      <c r="E17" s="22">
        <f>Totals!E18</f>
        <v>14301614.310000001</v>
      </c>
      <c r="F17" s="22">
        <f>Totals!F18</f>
        <v>12720983.869999999</v>
      </c>
      <c r="G17" s="87">
        <f>Totals!G18</f>
        <v>1580630.44</v>
      </c>
      <c r="H17" s="88">
        <v>0</v>
      </c>
    </row>
    <row r="18" spans="2:8" x14ac:dyDescent="0.3">
      <c r="B18" s="23" t="s">
        <v>15</v>
      </c>
      <c r="C18" s="24" t="s">
        <v>43</v>
      </c>
      <c r="D18" s="89">
        <v>0</v>
      </c>
      <c r="E18" s="91">
        <f>E15/D15</f>
        <v>0.9634293372350613</v>
      </c>
      <c r="F18" s="91">
        <f>F15/D15</f>
        <v>0.87458636381078902</v>
      </c>
      <c r="G18" s="97">
        <f>G15/D15</f>
        <v>8.8840374566419925E-2</v>
      </c>
      <c r="H18" s="90">
        <v>0</v>
      </c>
    </row>
    <row r="19" spans="2:8" ht="15.6" x14ac:dyDescent="0.3">
      <c r="B19" s="20" t="s">
        <v>15</v>
      </c>
      <c r="C19" s="92" t="s">
        <v>44</v>
      </c>
      <c r="D19" s="87">
        <v>0</v>
      </c>
      <c r="E19" s="93">
        <f>E16/D16</f>
        <v>0.96864568861843725</v>
      </c>
      <c r="F19" s="93">
        <f>F16/D16</f>
        <v>0.87972925056667883</v>
      </c>
      <c r="G19" s="98">
        <f>G16/D16</f>
        <v>8.8913765064957573E-2</v>
      </c>
      <c r="H19" s="88">
        <v>0</v>
      </c>
    </row>
    <row r="20" spans="2:8" ht="15.6" x14ac:dyDescent="0.3">
      <c r="B20" s="23" t="s">
        <v>15</v>
      </c>
      <c r="C20" s="58" t="s">
        <v>45</v>
      </c>
      <c r="D20" s="89">
        <v>0</v>
      </c>
      <c r="E20" s="91">
        <f>E17/D17</f>
        <v>0.78055131260553501</v>
      </c>
      <c r="F20" s="91">
        <f>F17/D17</f>
        <v>0.69428390684676056</v>
      </c>
      <c r="G20" s="97">
        <f>G17/D17</f>
        <v>8.6267405758774396E-2</v>
      </c>
      <c r="H20" s="90">
        <v>0</v>
      </c>
    </row>
    <row r="21" spans="2:8" ht="15" thickBot="1" x14ac:dyDescent="0.35">
      <c r="B21" s="31" t="s">
        <v>15</v>
      </c>
      <c r="C21" s="32" t="s">
        <v>46</v>
      </c>
      <c r="D21" s="94">
        <v>0</v>
      </c>
      <c r="E21" s="94">
        <v>0</v>
      </c>
      <c r="F21" s="94">
        <v>0</v>
      </c>
      <c r="G21" s="99">
        <f>G15/(D15-F15)</f>
        <v>0.7083789073174378</v>
      </c>
      <c r="H21" s="95">
        <v>0</v>
      </c>
    </row>
    <row r="22" spans="2:8" ht="15" thickBot="1" x14ac:dyDescent="0.35">
      <c r="B22" s="78"/>
      <c r="C22" s="78" t="s">
        <v>237</v>
      </c>
      <c r="D22" s="96"/>
      <c r="E22" s="96"/>
      <c r="F22" s="96"/>
      <c r="G22" s="96"/>
      <c r="H22" s="96"/>
    </row>
    <row r="23" spans="2:8" ht="15" thickBot="1" x14ac:dyDescent="0.35">
      <c r="B23" s="78"/>
      <c r="C23" s="78"/>
      <c r="D23" s="96"/>
      <c r="E23" s="96"/>
      <c r="F23" s="79" t="s">
        <v>210</v>
      </c>
      <c r="G23" s="80" t="s">
        <v>232</v>
      </c>
      <c r="H23" s="81" t="s">
        <v>233</v>
      </c>
    </row>
    <row r="24" spans="2:8" ht="15" thickBot="1" x14ac:dyDescent="0.35">
      <c r="B24" s="78"/>
      <c r="C24" s="78"/>
      <c r="D24" s="78"/>
      <c r="E24" s="78"/>
      <c r="F24" s="82"/>
      <c r="G24" s="82"/>
      <c r="H24" s="82"/>
    </row>
    <row r="25" spans="2:8" ht="57" customHeight="1" x14ac:dyDescent="0.3">
      <c r="B25" s="83" t="s">
        <v>0</v>
      </c>
      <c r="C25" s="84" t="s">
        <v>23</v>
      </c>
      <c r="D25" s="84" t="s">
        <v>37</v>
      </c>
      <c r="E25" s="84" t="s">
        <v>2</v>
      </c>
      <c r="F25" s="85" t="s">
        <v>241</v>
      </c>
      <c r="G25" s="85" t="s">
        <v>242</v>
      </c>
      <c r="H25" s="86" t="s">
        <v>243</v>
      </c>
    </row>
    <row r="26" spans="2:8" x14ac:dyDescent="0.3">
      <c r="B26" s="20" t="s">
        <v>16</v>
      </c>
      <c r="C26" s="21" t="s">
        <v>38</v>
      </c>
      <c r="D26" s="22">
        <f>Totals!D26</f>
        <v>657725835.60000002</v>
      </c>
      <c r="E26" s="22">
        <f>Totals!E26</f>
        <v>634931310.17800009</v>
      </c>
      <c r="F26" s="22">
        <f>Totals!F26</f>
        <v>574552074.33400011</v>
      </c>
      <c r="G26" s="100">
        <f>Totals!G26</f>
        <v>55063367.025000006</v>
      </c>
      <c r="H26" s="88">
        <f>Totals!H26</f>
        <v>5315728.8199999994</v>
      </c>
    </row>
    <row r="27" spans="2:8" x14ac:dyDescent="0.3">
      <c r="B27" s="23" t="s">
        <v>16</v>
      </c>
      <c r="C27" s="24" t="s">
        <v>39</v>
      </c>
      <c r="D27" s="25">
        <f>Totals!D27</f>
        <v>639103363.6099999</v>
      </c>
      <c r="E27" s="25">
        <f>Totals!E27</f>
        <v>620500902.90800011</v>
      </c>
      <c r="F27" s="25">
        <f>Totals!F27</f>
        <v>562026176.90399992</v>
      </c>
      <c r="G27" s="101">
        <f>Totals!G27</f>
        <v>53525025.164999999</v>
      </c>
      <c r="H27" s="90">
        <f>Totals!H27</f>
        <v>4949560.8399999989</v>
      </c>
    </row>
    <row r="28" spans="2:8" x14ac:dyDescent="0.3">
      <c r="B28" s="20" t="s">
        <v>16</v>
      </c>
      <c r="C28" s="21" t="s">
        <v>40</v>
      </c>
      <c r="D28" s="22">
        <f>Totals!D28</f>
        <v>18622471.989999998</v>
      </c>
      <c r="E28" s="22">
        <f>Totals!E28</f>
        <v>14430407.270000001</v>
      </c>
      <c r="F28" s="22">
        <f>Totals!F28</f>
        <v>12525897.430000002</v>
      </c>
      <c r="G28" s="100">
        <f>Totals!G28</f>
        <v>1538341.8599999999</v>
      </c>
      <c r="H28" s="88">
        <f>Totals!H28</f>
        <v>366167.98000000004</v>
      </c>
    </row>
    <row r="29" spans="2:8" x14ac:dyDescent="0.3">
      <c r="B29" s="20" t="s">
        <v>16</v>
      </c>
      <c r="C29" s="24" t="s">
        <v>43</v>
      </c>
      <c r="D29" s="89">
        <v>0</v>
      </c>
      <c r="E29" s="91">
        <f>E26/D26</f>
        <v>0.96534342397967998</v>
      </c>
      <c r="F29" s="91">
        <f>F26/D26</f>
        <v>0.87354341769146715</v>
      </c>
      <c r="G29" s="97">
        <f>G26/D26</f>
        <v>8.371781074217545E-2</v>
      </c>
      <c r="H29" s="102">
        <f>H26/D26</f>
        <v>8.0819826929115681E-3</v>
      </c>
    </row>
    <row r="30" spans="2:8" ht="15.6" x14ac:dyDescent="0.3">
      <c r="B30" s="20" t="s">
        <v>16</v>
      </c>
      <c r="C30" s="92" t="s">
        <v>44</v>
      </c>
      <c r="D30" s="87">
        <v>0</v>
      </c>
      <c r="E30" s="93">
        <f>E27/D27</f>
        <v>0.97089287623691567</v>
      </c>
      <c r="F30" s="93">
        <f>F27/D27</f>
        <v>0.87939793295621771</v>
      </c>
      <c r="G30" s="98">
        <f>G27/D27</f>
        <v>8.3750185357595111E-2</v>
      </c>
      <c r="H30" s="103">
        <f>H27/D27</f>
        <v>7.7445388677697055E-3</v>
      </c>
    </row>
    <row r="31" spans="2:8" ht="15.6" x14ac:dyDescent="0.3">
      <c r="B31" s="20" t="s">
        <v>16</v>
      </c>
      <c r="C31" s="58" t="s">
        <v>45</v>
      </c>
      <c r="D31" s="89">
        <v>0</v>
      </c>
      <c r="E31" s="91">
        <f>E28/D28</f>
        <v>0.77489214523984373</v>
      </c>
      <c r="F31" s="91">
        <f>F28/D28</f>
        <v>0.67262270211635866</v>
      </c>
      <c r="G31" s="97">
        <f>G28/D28</f>
        <v>8.2606748493221929E-2</v>
      </c>
      <c r="H31" s="102">
        <f>H28/D28</f>
        <v>1.9662694630263211E-2</v>
      </c>
    </row>
    <row r="32" spans="2:8" ht="15" thickBot="1" x14ac:dyDescent="0.35">
      <c r="B32" s="20" t="s">
        <v>16</v>
      </c>
      <c r="C32" s="32" t="s">
        <v>46</v>
      </c>
      <c r="D32" s="94">
        <v>0</v>
      </c>
      <c r="E32" s="94">
        <v>0</v>
      </c>
      <c r="F32" s="94">
        <v>0</v>
      </c>
      <c r="G32" s="99">
        <f>G26/(D26-F26)</f>
        <v>0.66202809860793221</v>
      </c>
      <c r="H32" s="104">
        <f>H26/(D26-F26-G26)</f>
        <v>0.18910189499394636</v>
      </c>
    </row>
    <row r="33" spans="2:8" ht="15" thickBot="1" x14ac:dyDescent="0.35">
      <c r="B33" s="78"/>
      <c r="C33" s="78" t="s">
        <v>237</v>
      </c>
      <c r="D33" s="96"/>
      <c r="E33" s="96"/>
      <c r="F33" s="96"/>
      <c r="G33" s="96"/>
      <c r="H33" s="96"/>
    </row>
    <row r="34" spans="2:8" ht="15" thickBot="1" x14ac:dyDescent="0.35">
      <c r="B34" s="78"/>
      <c r="C34" s="78"/>
      <c r="D34" s="96"/>
      <c r="E34" s="96"/>
      <c r="F34" s="79" t="s">
        <v>210</v>
      </c>
      <c r="G34" s="80" t="s">
        <v>232</v>
      </c>
      <c r="H34" s="81" t="s">
        <v>233</v>
      </c>
    </row>
    <row r="35" spans="2:8" ht="15" thickBot="1" x14ac:dyDescent="0.35">
      <c r="B35" s="78"/>
      <c r="C35" s="78"/>
      <c r="D35" s="78"/>
      <c r="E35" s="78"/>
      <c r="F35" s="78"/>
      <c r="G35" s="78"/>
      <c r="H35" s="78"/>
    </row>
    <row r="36" spans="2:8" ht="57.6" x14ac:dyDescent="0.3">
      <c r="B36" s="83" t="s">
        <v>0</v>
      </c>
      <c r="C36" s="84" t="s">
        <v>23</v>
      </c>
      <c r="D36" s="84" t="s">
        <v>37</v>
      </c>
      <c r="E36" s="84" t="s">
        <v>2</v>
      </c>
      <c r="F36" s="85" t="s">
        <v>244</v>
      </c>
      <c r="G36" s="85" t="s">
        <v>245</v>
      </c>
      <c r="H36" s="86" t="s">
        <v>246</v>
      </c>
    </row>
    <row r="37" spans="2:8" x14ac:dyDescent="0.3">
      <c r="B37" s="20" t="s">
        <v>17</v>
      </c>
      <c r="C37" s="21" t="s">
        <v>38</v>
      </c>
      <c r="D37" s="22">
        <f>Totals!D36</f>
        <v>634285727.87</v>
      </c>
      <c r="E37" s="22">
        <f>Totals!E36</f>
        <v>615489151.93999994</v>
      </c>
      <c r="F37" s="22">
        <f>Totals!F36</f>
        <v>555194422.046</v>
      </c>
      <c r="G37" s="100">
        <f>Totals!G36</f>
        <v>51755825.094999991</v>
      </c>
      <c r="H37" s="105">
        <f>SUM(Totals!H36:I36)</f>
        <v>8534060.3499999996</v>
      </c>
    </row>
    <row r="38" spans="2:8" x14ac:dyDescent="0.3">
      <c r="B38" s="23" t="s">
        <v>17</v>
      </c>
      <c r="C38" s="24" t="s">
        <v>39</v>
      </c>
      <c r="D38" s="25">
        <f>Totals!D37</f>
        <v>615414143.09000003</v>
      </c>
      <c r="E38" s="25">
        <f>Totals!E37</f>
        <v>600613560.74000001</v>
      </c>
      <c r="F38" s="25">
        <f>Totals!F37</f>
        <v>542598905.25600004</v>
      </c>
      <c r="G38" s="101">
        <f>Totals!G37</f>
        <v>50253965.674999997</v>
      </c>
      <c r="H38" s="106">
        <f>SUM(Totals!H37:I37)</f>
        <v>7755845.3599999994</v>
      </c>
    </row>
    <row r="39" spans="2:8" x14ac:dyDescent="0.3">
      <c r="B39" s="20" t="s">
        <v>17</v>
      </c>
      <c r="C39" s="21" t="s">
        <v>40</v>
      </c>
      <c r="D39" s="22">
        <f>Totals!D38</f>
        <v>18871584.780000001</v>
      </c>
      <c r="E39" s="22">
        <f>Totals!E38</f>
        <v>14875591.199999999</v>
      </c>
      <c r="F39" s="22">
        <f>Totals!F38</f>
        <v>12595516.789999999</v>
      </c>
      <c r="G39" s="100">
        <f>Totals!G38</f>
        <v>1501859.42</v>
      </c>
      <c r="H39" s="105">
        <f>SUM(Totals!H38:I38)</f>
        <v>778214.99</v>
      </c>
    </row>
    <row r="40" spans="2:8" x14ac:dyDescent="0.3">
      <c r="B40" s="23" t="s">
        <v>17</v>
      </c>
      <c r="C40" s="24" t="s">
        <v>43</v>
      </c>
      <c r="D40" s="89">
        <v>0</v>
      </c>
      <c r="E40" s="91">
        <f>E37/D37</f>
        <v>0.97036575930358548</v>
      </c>
      <c r="F40" s="91">
        <f>F37/D37</f>
        <v>0.87530650249754605</v>
      </c>
      <c r="G40" s="97">
        <f>G37/D37</f>
        <v>8.1597019798634984E-2</v>
      </c>
      <c r="H40" s="102">
        <f>H37/D37</f>
        <v>1.345459936274823E-2</v>
      </c>
    </row>
    <row r="41" spans="2:8" ht="15.6" x14ac:dyDescent="0.3">
      <c r="B41" s="20" t="s">
        <v>17</v>
      </c>
      <c r="C41" s="92" t="s">
        <v>44</v>
      </c>
      <c r="D41" s="87">
        <v>0</v>
      </c>
      <c r="E41" s="93">
        <f>E38/D38</f>
        <v>0.97595020765092244</v>
      </c>
      <c r="F41" s="93">
        <f>F38/D38</f>
        <v>0.88168091576772345</v>
      </c>
      <c r="G41" s="98">
        <f>G38/D38</f>
        <v>8.1658776027918989E-2</v>
      </c>
      <c r="H41" s="103">
        <f>H38/D38</f>
        <v>1.26026440033663E-2</v>
      </c>
    </row>
    <row r="42" spans="2:8" ht="15.6" x14ac:dyDescent="0.3">
      <c r="B42" s="23" t="s">
        <v>17</v>
      </c>
      <c r="C42" s="58" t="s">
        <v>45</v>
      </c>
      <c r="D42" s="89">
        <v>0</v>
      </c>
      <c r="E42" s="91">
        <f>E39/D39</f>
        <v>0.7882534176867364</v>
      </c>
      <c r="F42" s="91">
        <f>F39/D39</f>
        <v>0.66743291233011104</v>
      </c>
      <c r="G42" s="97">
        <f>G39/D39</f>
        <v>7.9583110666554199E-2</v>
      </c>
      <c r="H42" s="102">
        <f>H39/D39</f>
        <v>4.123739469007117E-2</v>
      </c>
    </row>
    <row r="43" spans="2:8" ht="15" thickBot="1" x14ac:dyDescent="0.35">
      <c r="B43" s="31" t="s">
        <v>17</v>
      </c>
      <c r="C43" s="32" t="s">
        <v>46</v>
      </c>
      <c r="D43" s="94">
        <v>0</v>
      </c>
      <c r="E43" s="94">
        <v>0</v>
      </c>
      <c r="F43" s="94">
        <v>0</v>
      </c>
      <c r="G43" s="99">
        <f>G37/(D37-F37)</f>
        <v>0.65438071297205536</v>
      </c>
      <c r="H43" s="104">
        <f>H37/(D37-F37-G37)</f>
        <v>0.31219719289393283</v>
      </c>
    </row>
    <row r="44" spans="2:8" ht="15" thickBot="1" x14ac:dyDescent="0.35">
      <c r="B44" s="78"/>
      <c r="C44" s="78" t="s">
        <v>237</v>
      </c>
      <c r="D44" s="78"/>
      <c r="E44" s="78"/>
      <c r="F44" s="78"/>
      <c r="G44" s="78"/>
      <c r="H44" s="78"/>
    </row>
    <row r="45" spans="2:8" ht="15" thickBot="1" x14ac:dyDescent="0.35">
      <c r="B45" s="78"/>
      <c r="C45" s="78"/>
      <c r="D45" s="78"/>
      <c r="E45" s="78"/>
      <c r="F45" s="79" t="s">
        <v>210</v>
      </c>
      <c r="G45" s="80" t="s">
        <v>232</v>
      </c>
      <c r="H45" s="81" t="s">
        <v>233</v>
      </c>
    </row>
    <row r="46" spans="2:8" ht="15" thickBot="1" x14ac:dyDescent="0.35">
      <c r="B46" s="78"/>
      <c r="C46" s="78"/>
      <c r="D46" s="78"/>
      <c r="E46" s="78"/>
      <c r="F46" s="78"/>
      <c r="G46" s="78"/>
      <c r="H46" s="78"/>
    </row>
    <row r="47" spans="2:8" ht="57.6" x14ac:dyDescent="0.3">
      <c r="B47" s="83" t="s">
        <v>0</v>
      </c>
      <c r="C47" s="84" t="s">
        <v>23</v>
      </c>
      <c r="D47" s="84" t="s">
        <v>37</v>
      </c>
      <c r="E47" s="84" t="s">
        <v>2</v>
      </c>
      <c r="F47" s="85" t="s">
        <v>247</v>
      </c>
      <c r="G47" s="85" t="s">
        <v>248</v>
      </c>
      <c r="H47" s="86" t="s">
        <v>249</v>
      </c>
    </row>
    <row r="48" spans="2:8" x14ac:dyDescent="0.3">
      <c r="B48" s="20" t="s">
        <v>18</v>
      </c>
      <c r="C48" s="21" t="s">
        <v>38</v>
      </c>
      <c r="D48" s="22">
        <f>Totals!D46</f>
        <v>608703110.20000005</v>
      </c>
      <c r="E48" s="22">
        <f>Totals!E46</f>
        <v>590779315.63000011</v>
      </c>
      <c r="F48" s="22">
        <f>Totals!F46</f>
        <v>529365914.68600011</v>
      </c>
      <c r="G48" s="107">
        <f>Totals!G46</f>
        <v>50557219.635000005</v>
      </c>
      <c r="H48" s="105">
        <f>SUM(Totals!H46:J46)</f>
        <v>10856181.310000001</v>
      </c>
    </row>
    <row r="49" spans="2:8" x14ac:dyDescent="0.3">
      <c r="B49" s="23" t="s">
        <v>18</v>
      </c>
      <c r="C49" s="24" t="s">
        <v>39</v>
      </c>
      <c r="D49" s="25">
        <f>Totals!D47</f>
        <v>589666345.17999995</v>
      </c>
      <c r="E49" s="25">
        <f>Totals!E47</f>
        <v>575778253.68000007</v>
      </c>
      <c r="F49" s="25">
        <f>Totals!F47</f>
        <v>517058758.26600003</v>
      </c>
      <c r="G49" s="108">
        <f>Totals!G47</f>
        <v>49006596.565000005</v>
      </c>
      <c r="H49" s="106">
        <f>SUM(Totals!H47:J47)</f>
        <v>9712898.8499999996</v>
      </c>
    </row>
    <row r="50" spans="2:8" x14ac:dyDescent="0.3">
      <c r="B50" s="20" t="s">
        <v>18</v>
      </c>
      <c r="C50" s="21" t="s">
        <v>40</v>
      </c>
      <c r="D50" s="22">
        <f>Totals!D48</f>
        <v>19036765.019999996</v>
      </c>
      <c r="E50" s="22">
        <f>Totals!E48</f>
        <v>15001061.949999999</v>
      </c>
      <c r="F50" s="22">
        <f>Totals!F48</f>
        <v>12307156.420000002</v>
      </c>
      <c r="G50" s="107">
        <f>Totals!G48</f>
        <v>1550623.0699999998</v>
      </c>
      <c r="H50" s="105">
        <f>SUM(Totals!H48:J48)</f>
        <v>1143282.46</v>
      </c>
    </row>
    <row r="51" spans="2:8" x14ac:dyDescent="0.3">
      <c r="B51" s="23" t="s">
        <v>18</v>
      </c>
      <c r="C51" s="24" t="s">
        <v>43</v>
      </c>
      <c r="D51" s="89">
        <v>0</v>
      </c>
      <c r="E51" s="91">
        <f>E48/D48</f>
        <v>0.97055412684829101</v>
      </c>
      <c r="F51" s="91">
        <f>F48/D48</f>
        <v>0.86966191861918973</v>
      </c>
      <c r="G51" s="91">
        <f>G48/D48</f>
        <v>8.3057271743508174E-2</v>
      </c>
      <c r="H51" s="102">
        <f>H48/D48</f>
        <v>1.7834936487235973E-2</v>
      </c>
    </row>
    <row r="52" spans="2:8" ht="15.6" x14ac:dyDescent="0.3">
      <c r="B52" s="20" t="s">
        <v>18</v>
      </c>
      <c r="C52" s="92" t="s">
        <v>44</v>
      </c>
      <c r="D52" s="87">
        <v>0</v>
      </c>
      <c r="E52" s="93">
        <f>E49/D49</f>
        <v>0.97644754255771471</v>
      </c>
      <c r="F52" s="93">
        <f>F49/D49</f>
        <v>0.87686665941255992</v>
      </c>
      <c r="G52" s="93">
        <f>G49/D49</f>
        <v>8.3109027614659589E-2</v>
      </c>
      <c r="H52" s="103">
        <f>H49/D49</f>
        <v>1.6471855532190948E-2</v>
      </c>
    </row>
    <row r="53" spans="2:8" ht="15.6" x14ac:dyDescent="0.3">
      <c r="B53" s="23" t="s">
        <v>18</v>
      </c>
      <c r="C53" s="58" t="s">
        <v>45</v>
      </c>
      <c r="D53" s="89">
        <v>0</v>
      </c>
      <c r="E53" s="91">
        <f>E50/D50</f>
        <v>0.78800478622496561</v>
      </c>
      <c r="F53" s="91">
        <f>F50/D50</f>
        <v>0.64649410795742457</v>
      </c>
      <c r="G53" s="91">
        <f>G50/D50</f>
        <v>8.1454126705399671E-2</v>
      </c>
      <c r="H53" s="102">
        <f>H50/D50</f>
        <v>6.0056551562141423E-2</v>
      </c>
    </row>
    <row r="54" spans="2:8" ht="15" thickBot="1" x14ac:dyDescent="0.35">
      <c r="B54" s="31" t="s">
        <v>18</v>
      </c>
      <c r="C54" s="32" t="s">
        <v>46</v>
      </c>
      <c r="D54" s="94">
        <v>0</v>
      </c>
      <c r="E54" s="94">
        <v>0</v>
      </c>
      <c r="F54" s="94">
        <v>0</v>
      </c>
      <c r="G54" s="109">
        <f>G48/(D48-F48)</f>
        <v>0.63724485479296555</v>
      </c>
      <c r="H54" s="104">
        <f>H48/(D48-F48-G48)</f>
        <v>0.37721300933825658</v>
      </c>
    </row>
    <row r="55" spans="2:8" ht="15" thickBot="1" x14ac:dyDescent="0.35">
      <c r="B55" s="78"/>
      <c r="C55" s="78" t="s">
        <v>237</v>
      </c>
      <c r="D55" s="78"/>
      <c r="E55" s="78"/>
      <c r="F55" s="78"/>
      <c r="G55" s="78"/>
      <c r="H55" s="78"/>
    </row>
    <row r="56" spans="2:8" ht="15" thickBot="1" x14ac:dyDescent="0.35">
      <c r="B56" s="78"/>
      <c r="C56" s="78"/>
      <c r="D56" s="78"/>
      <c r="E56" s="78"/>
      <c r="F56" s="79" t="s">
        <v>210</v>
      </c>
      <c r="G56" s="80" t="s">
        <v>232</v>
      </c>
      <c r="H56" s="81" t="s">
        <v>233</v>
      </c>
    </row>
    <row r="57" spans="2:8" ht="15" thickBot="1" x14ac:dyDescent="0.35">
      <c r="B57" s="78"/>
      <c r="C57" s="78"/>
      <c r="D57" s="78"/>
      <c r="E57" s="78"/>
      <c r="F57" s="78"/>
      <c r="G57" s="78"/>
      <c r="H57" s="78"/>
    </row>
    <row r="58" spans="2:8" ht="43.2" x14ac:dyDescent="0.3">
      <c r="B58" s="110" t="s">
        <v>0</v>
      </c>
      <c r="C58" s="111" t="s">
        <v>23</v>
      </c>
      <c r="D58" s="111" t="s">
        <v>37</v>
      </c>
      <c r="E58" s="111" t="s">
        <v>2</v>
      </c>
      <c r="F58" s="85" t="s">
        <v>250</v>
      </c>
      <c r="G58" s="85" t="s">
        <v>251</v>
      </c>
      <c r="H58" s="86" t="s">
        <v>252</v>
      </c>
    </row>
    <row r="59" spans="2:8" x14ac:dyDescent="0.3">
      <c r="B59" s="20" t="s">
        <v>19</v>
      </c>
      <c r="C59" s="21" t="s">
        <v>38</v>
      </c>
      <c r="D59" s="22">
        <f>Totals!D56</f>
        <v>614541295.85000002</v>
      </c>
      <c r="E59" s="22">
        <f>Totals!E56</f>
        <v>594540987.11000013</v>
      </c>
      <c r="F59" s="22">
        <f>Totals!F56</f>
        <v>530004552.796</v>
      </c>
      <c r="G59" s="107">
        <f>Totals!G56</f>
        <v>50741284.13499999</v>
      </c>
      <c r="H59" s="112">
        <f>SUM(Totals!H56:K56)</f>
        <v>13795150.18</v>
      </c>
    </row>
    <row r="60" spans="2:8" x14ac:dyDescent="0.3">
      <c r="B60" s="23" t="s">
        <v>19</v>
      </c>
      <c r="C60" s="24" t="s">
        <v>39</v>
      </c>
      <c r="D60" s="25">
        <f>Totals!D57</f>
        <v>594441809.45000005</v>
      </c>
      <c r="E60" s="25">
        <f>Totals!E57</f>
        <v>579461387.18000007</v>
      </c>
      <c r="F60" s="25">
        <f>Totals!F57</f>
        <v>518044353.46599996</v>
      </c>
      <c r="G60" s="108">
        <f>Totals!G57</f>
        <v>49099780.654999994</v>
      </c>
      <c r="H60" s="113">
        <f>SUM(Totals!H57:K57)</f>
        <v>12317253.060000001</v>
      </c>
    </row>
    <row r="61" spans="2:8" x14ac:dyDescent="0.3">
      <c r="B61" s="20" t="s">
        <v>19</v>
      </c>
      <c r="C61" s="21" t="s">
        <v>40</v>
      </c>
      <c r="D61" s="22">
        <f>Totals!D58</f>
        <v>20099486.400000002</v>
      </c>
      <c r="E61" s="22">
        <f>Totals!E58</f>
        <v>15079599.93</v>
      </c>
      <c r="F61" s="22">
        <f>Totals!F58</f>
        <v>11960199.33</v>
      </c>
      <c r="G61" s="107">
        <f>Totals!G58</f>
        <v>1641503.48</v>
      </c>
      <c r="H61" s="105">
        <f>SUM(Totals!H58:K58)</f>
        <v>1477897.12</v>
      </c>
    </row>
    <row r="62" spans="2:8" x14ac:dyDescent="0.3">
      <c r="B62" s="23" t="s">
        <v>19</v>
      </c>
      <c r="C62" s="24" t="s">
        <v>43</v>
      </c>
      <c r="D62" s="89">
        <v>0</v>
      </c>
      <c r="E62" s="91">
        <f>E59/D59</f>
        <v>0.96745489867798629</v>
      </c>
      <c r="F62" s="91">
        <f>F59/D59</f>
        <v>0.8624392801185583</v>
      </c>
      <c r="G62" s="91">
        <f>G59/D59</f>
        <v>8.2567737070976505E-2</v>
      </c>
      <c r="H62" s="114">
        <f>H59/D59</f>
        <v>2.2447881490078384E-2</v>
      </c>
    </row>
    <row r="63" spans="2:8" ht="15.6" x14ac:dyDescent="0.3">
      <c r="B63" s="20" t="s">
        <v>19</v>
      </c>
      <c r="C63" s="92" t="s">
        <v>44</v>
      </c>
      <c r="D63" s="87">
        <v>0</v>
      </c>
      <c r="E63" s="93">
        <f>E60/D60</f>
        <v>0.9747991779315448</v>
      </c>
      <c r="F63" s="93">
        <f>F60/D60</f>
        <v>0.87148034547790998</v>
      </c>
      <c r="G63" s="93">
        <f>G60/D60</f>
        <v>8.2598127982331793E-2</v>
      </c>
      <c r="H63" s="115">
        <f>H60/D60</f>
        <v>2.0720704472985147E-2</v>
      </c>
    </row>
    <row r="64" spans="2:8" ht="15.6" x14ac:dyDescent="0.3">
      <c r="B64" s="23" t="s">
        <v>19</v>
      </c>
      <c r="C64" s="58" t="s">
        <v>45</v>
      </c>
      <c r="D64" s="89">
        <v>0</v>
      </c>
      <c r="E64" s="91">
        <f>E61/D61</f>
        <v>0.750248022755447</v>
      </c>
      <c r="F64" s="91">
        <f>F61/D61</f>
        <v>0.5950499973969483</v>
      </c>
      <c r="G64" s="91">
        <f>G61/D61</f>
        <v>8.1668926624911167E-2</v>
      </c>
      <c r="H64" s="114">
        <f>H61/D61</f>
        <v>7.3529098733587539E-2</v>
      </c>
    </row>
    <row r="65" spans="2:10" ht="15" thickBot="1" x14ac:dyDescent="0.35">
      <c r="B65" s="31" t="s">
        <v>19</v>
      </c>
      <c r="C65" s="32" t="s">
        <v>46</v>
      </c>
      <c r="D65" s="94">
        <v>0</v>
      </c>
      <c r="E65" s="94">
        <v>0</v>
      </c>
      <c r="F65" s="94">
        <v>0</v>
      </c>
      <c r="G65" s="109">
        <f>G59/(D59-F59)</f>
        <v>0.60022757326465359</v>
      </c>
      <c r="H65" s="116">
        <f>H59/(D59-F59-G59)</f>
        <v>0.40819537953497875</v>
      </c>
    </row>
    <row r="66" spans="2:10" s="127" customFormat="1" ht="15" thickBot="1" x14ac:dyDescent="0.35">
      <c r="B66" s="126"/>
      <c r="C66" s="126" t="s">
        <v>237</v>
      </c>
      <c r="D66" s="126"/>
      <c r="E66" s="126"/>
      <c r="F66" s="126"/>
      <c r="G66" s="126"/>
      <c r="H66" s="126"/>
      <c r="J66"/>
    </row>
    <row r="67" spans="2:10" ht="15" thickBot="1" x14ac:dyDescent="0.35">
      <c r="B67" s="78"/>
      <c r="C67" s="78"/>
      <c r="D67" s="78"/>
      <c r="E67" s="78"/>
      <c r="F67" s="79" t="s">
        <v>210</v>
      </c>
      <c r="G67" s="80" t="s">
        <v>232</v>
      </c>
      <c r="H67" s="81" t="s">
        <v>233</v>
      </c>
    </row>
    <row r="68" spans="2:10" ht="15" thickBot="1" x14ac:dyDescent="0.35">
      <c r="B68" s="78"/>
      <c r="C68" s="78"/>
      <c r="D68" s="78"/>
      <c r="E68" s="78"/>
      <c r="F68" s="78"/>
      <c r="G68" s="78"/>
      <c r="H68" s="78"/>
    </row>
    <row r="69" spans="2:10" ht="43.2" x14ac:dyDescent="0.3">
      <c r="B69" s="110" t="s">
        <v>0</v>
      </c>
      <c r="C69" s="111" t="s">
        <v>23</v>
      </c>
      <c r="D69" s="111" t="s">
        <v>37</v>
      </c>
      <c r="E69" s="111" t="s">
        <v>2</v>
      </c>
      <c r="F69" s="85" t="s">
        <v>253</v>
      </c>
      <c r="G69" s="85" t="s">
        <v>254</v>
      </c>
      <c r="H69" s="86" t="s">
        <v>255</v>
      </c>
    </row>
    <row r="70" spans="2:10" x14ac:dyDescent="0.3">
      <c r="B70" s="20" t="s">
        <v>20</v>
      </c>
      <c r="C70" s="21" t="s">
        <v>38</v>
      </c>
      <c r="D70" s="22">
        <f>Totals!D66</f>
        <v>585558088.36000001</v>
      </c>
      <c r="E70" s="22">
        <f>Totals!E66</f>
        <v>564662564.04999995</v>
      </c>
      <c r="F70" s="22">
        <f>Totals!F66</f>
        <v>499313658.75599992</v>
      </c>
      <c r="G70" s="107">
        <f>Totals!G66</f>
        <v>50003675.694999993</v>
      </c>
      <c r="H70" s="112">
        <f>SUM(Totals!H66:L66)</f>
        <v>15344536.899999999</v>
      </c>
    </row>
    <row r="71" spans="2:10" x14ac:dyDescent="0.3">
      <c r="B71" s="23" t="s">
        <v>20</v>
      </c>
      <c r="C71" s="24" t="s">
        <v>39</v>
      </c>
      <c r="D71" s="25">
        <f>Totals!D67</f>
        <v>565786584.98000002</v>
      </c>
      <c r="E71" s="25">
        <f>Totals!E67</f>
        <v>550013104.10000002</v>
      </c>
      <c r="F71" s="25">
        <f>Totals!F67</f>
        <v>487634986.51599991</v>
      </c>
      <c r="G71" s="108">
        <f>Totals!G67</f>
        <v>48819932.704999998</v>
      </c>
      <c r="H71" s="113">
        <f>SUM(Totals!H67:L67)</f>
        <v>13557492.18</v>
      </c>
    </row>
    <row r="72" spans="2:10" x14ac:dyDescent="0.3">
      <c r="B72" s="20" t="s">
        <v>20</v>
      </c>
      <c r="C72" s="21" t="s">
        <v>40</v>
      </c>
      <c r="D72" s="22">
        <f>Totals!D68</f>
        <v>19771503.379999999</v>
      </c>
      <c r="E72" s="22">
        <f>Totals!E68</f>
        <v>14649459.950000001</v>
      </c>
      <c r="F72" s="22">
        <f>Totals!F68</f>
        <v>11678672.239999998</v>
      </c>
      <c r="G72" s="107">
        <f>Totals!G68</f>
        <v>1183742.99</v>
      </c>
      <c r="H72" s="105">
        <f>SUM(Totals!H68:L68)</f>
        <v>1787044.7199999997</v>
      </c>
    </row>
    <row r="73" spans="2:10" x14ac:dyDescent="0.3">
      <c r="B73" s="23" t="s">
        <v>20</v>
      </c>
      <c r="C73" s="24" t="s">
        <v>43</v>
      </c>
      <c r="D73" s="89">
        <v>0</v>
      </c>
      <c r="E73" s="91">
        <f>E70/D70</f>
        <v>0.96431519822649336</v>
      </c>
      <c r="F73" s="91">
        <f>F70/D70</f>
        <v>0.85271413491093784</v>
      </c>
      <c r="G73" s="91">
        <f>G70/D70</f>
        <v>8.5394902212089036E-2</v>
      </c>
      <c r="H73" s="114">
        <f>H70/D70</f>
        <v>2.6204978131164E-2</v>
      </c>
    </row>
    <row r="74" spans="2:10" ht="15.6" x14ac:dyDescent="0.3">
      <c r="B74" s="20" t="s">
        <v>20</v>
      </c>
      <c r="C74" s="92" t="s">
        <v>44</v>
      </c>
      <c r="D74" s="87">
        <v>0</v>
      </c>
      <c r="E74" s="93">
        <f>E71/D71</f>
        <v>0.97212114726870458</v>
      </c>
      <c r="F74" s="93">
        <f>F71/D71</f>
        <v>0.86187088817815871</v>
      </c>
      <c r="G74" s="93">
        <f>G71/D71</f>
        <v>8.6286833235407534E-2</v>
      </c>
      <c r="H74" s="115">
        <f>H71/D71</f>
        <v>2.3962201543677893E-2</v>
      </c>
    </row>
    <row r="75" spans="2:10" ht="15.6" x14ac:dyDescent="0.3">
      <c r="B75" s="23" t="s">
        <v>20</v>
      </c>
      <c r="C75" s="58" t="s">
        <v>45</v>
      </c>
      <c r="D75" s="89">
        <v>0</v>
      </c>
      <c r="E75" s="91">
        <f>E72/D72</f>
        <v>0.74093808995924726</v>
      </c>
      <c r="F75" s="91">
        <f>F72/D72</f>
        <v>0.59068205464909862</v>
      </c>
      <c r="G75" s="91">
        <f>G72/D72</f>
        <v>5.9871167470118808E-2</v>
      </c>
      <c r="H75" s="114">
        <f>H72/D72</f>
        <v>9.0384867840029665E-2</v>
      </c>
    </row>
    <row r="76" spans="2:10" ht="15" thickBot="1" x14ac:dyDescent="0.35">
      <c r="B76" s="31" t="s">
        <v>20</v>
      </c>
      <c r="C76" s="32" t="s">
        <v>46</v>
      </c>
      <c r="D76" s="94">
        <v>0</v>
      </c>
      <c r="E76" s="94">
        <v>0</v>
      </c>
      <c r="F76" s="94">
        <v>0</v>
      </c>
      <c r="G76" s="109">
        <f>G70/(D70-F70)</f>
        <v>0.57979020702666662</v>
      </c>
      <c r="H76" s="116">
        <f>H70/(D70-F70-G70)</f>
        <v>0.42340556541759211</v>
      </c>
    </row>
    <row r="77" spans="2:10" ht="15" thickBot="1" x14ac:dyDescent="0.35">
      <c r="B77" s="78"/>
      <c r="C77" s="78" t="s">
        <v>237</v>
      </c>
      <c r="D77" s="78"/>
      <c r="E77" s="78"/>
      <c r="F77" s="78"/>
      <c r="G77" s="78"/>
      <c r="H77" s="78"/>
    </row>
    <row r="78" spans="2:10" ht="15" thickBot="1" x14ac:dyDescent="0.35">
      <c r="B78" s="78"/>
      <c r="C78" s="78"/>
      <c r="D78" s="78"/>
      <c r="E78" s="78"/>
      <c r="F78" s="79" t="s">
        <v>210</v>
      </c>
      <c r="G78" s="80" t="s">
        <v>232</v>
      </c>
      <c r="H78" s="81" t="s">
        <v>233</v>
      </c>
    </row>
    <row r="79" spans="2:10" ht="15" thickBot="1" x14ac:dyDescent="0.35">
      <c r="B79" s="78"/>
      <c r="C79" s="78"/>
      <c r="D79" s="78"/>
      <c r="E79" s="78"/>
      <c r="F79" s="78"/>
      <c r="G79" s="78"/>
      <c r="H79" s="78"/>
    </row>
    <row r="80" spans="2:10" ht="43.2" x14ac:dyDescent="0.3">
      <c r="B80" s="110" t="s">
        <v>0</v>
      </c>
      <c r="C80" s="111" t="s">
        <v>23</v>
      </c>
      <c r="D80" s="111" t="s">
        <v>37</v>
      </c>
      <c r="E80" s="111" t="s">
        <v>2</v>
      </c>
      <c r="F80" s="85" t="s">
        <v>256</v>
      </c>
      <c r="G80" s="85" t="s">
        <v>257</v>
      </c>
      <c r="H80" s="86" t="s">
        <v>258</v>
      </c>
    </row>
    <row r="81" spans="2:8" x14ac:dyDescent="0.3">
      <c r="B81" s="20" t="s">
        <v>21</v>
      </c>
      <c r="C81" s="21" t="s">
        <v>38</v>
      </c>
      <c r="D81" s="22">
        <f>Totals!D76</f>
        <v>547048626.32999992</v>
      </c>
      <c r="E81" s="22">
        <f>Totals!E76</f>
        <v>529076216.88999999</v>
      </c>
      <c r="F81" s="22">
        <f>Totals!F76</f>
        <v>460133356.32600003</v>
      </c>
      <c r="G81" s="107">
        <f>Totals!G76</f>
        <v>53272194.554999992</v>
      </c>
      <c r="H81" s="112">
        <f>SUM(Totals!H76:M76)</f>
        <v>15670660.000000002</v>
      </c>
    </row>
    <row r="82" spans="2:8" x14ac:dyDescent="0.3">
      <c r="B82" s="23" t="s">
        <v>21</v>
      </c>
      <c r="C82" s="24" t="s">
        <v>39</v>
      </c>
      <c r="D82" s="25">
        <f>Totals!D77</f>
        <v>530576839.51999992</v>
      </c>
      <c r="E82" s="25">
        <f>Totals!E77</f>
        <v>516372810.92000002</v>
      </c>
      <c r="F82" s="25">
        <f>Totals!F77</f>
        <v>450111362.73600012</v>
      </c>
      <c r="G82" s="108">
        <f>Totals!G77</f>
        <v>52038277.414999992</v>
      </c>
      <c r="H82" s="113">
        <f>SUM(Totals!H77:M77)</f>
        <v>14223164.76</v>
      </c>
    </row>
    <row r="83" spans="2:8" x14ac:dyDescent="0.3">
      <c r="B83" s="20" t="s">
        <v>21</v>
      </c>
      <c r="C83" s="21" t="s">
        <v>40</v>
      </c>
      <c r="D83" s="22">
        <f>Totals!D78</f>
        <v>16471786.809999999</v>
      </c>
      <c r="E83" s="22">
        <f>Totals!E78</f>
        <v>12703405.969999999</v>
      </c>
      <c r="F83" s="22">
        <f>Totals!F78</f>
        <v>10021993.59</v>
      </c>
      <c r="G83" s="107">
        <f>Totals!G78</f>
        <v>1233917.1400000001</v>
      </c>
      <c r="H83" s="105">
        <f>SUM(Totals!H78:M78)</f>
        <v>1447495.2399999998</v>
      </c>
    </row>
    <row r="84" spans="2:8" x14ac:dyDescent="0.3">
      <c r="B84" s="23" t="s">
        <v>21</v>
      </c>
      <c r="C84" s="24" t="s">
        <v>43</v>
      </c>
      <c r="D84" s="89">
        <v>0</v>
      </c>
      <c r="E84" s="91">
        <f>E81/D81</f>
        <v>0.9671465961617125</v>
      </c>
      <c r="F84" s="91">
        <f>F81/D81</f>
        <v>0.84111966318773024</v>
      </c>
      <c r="G84" s="91">
        <f>G81/D81</f>
        <v>9.7381095557059746E-2</v>
      </c>
      <c r="H84" s="114">
        <f>H81/D81</f>
        <v>2.8645826432524266E-2</v>
      </c>
    </row>
    <row r="85" spans="2:8" ht="15.6" x14ac:dyDescent="0.3">
      <c r="B85" s="20" t="s">
        <v>21</v>
      </c>
      <c r="C85" s="92" t="s">
        <v>44</v>
      </c>
      <c r="D85" s="87">
        <v>0</v>
      </c>
      <c r="E85" s="93">
        <f>E82/D82</f>
        <v>0.97322908287355714</v>
      </c>
      <c r="F85" s="93">
        <f>F82/D82</f>
        <v>0.84834340515730955</v>
      </c>
      <c r="G85" s="93">
        <f>G82/D82</f>
        <v>9.8078682556286795E-2</v>
      </c>
      <c r="H85" s="115">
        <f>H82/D82</f>
        <v>2.6806983834551379E-2</v>
      </c>
    </row>
    <row r="86" spans="2:8" ht="15.6" x14ac:dyDescent="0.3">
      <c r="B86" s="23" t="s">
        <v>21</v>
      </c>
      <c r="C86" s="58" t="s">
        <v>45</v>
      </c>
      <c r="D86" s="89">
        <v>0</v>
      </c>
      <c r="E86" s="91">
        <f>E83/D83</f>
        <v>0.77122209730687985</v>
      </c>
      <c r="F86" s="91">
        <f>F83/D83</f>
        <v>0.60843390614524351</v>
      </c>
      <c r="G86" s="91">
        <f>G83/D83</f>
        <v>7.4910946470657977E-2</v>
      </c>
      <c r="H86" s="114">
        <f>H83/D83</f>
        <v>8.7877244690978365E-2</v>
      </c>
    </row>
    <row r="87" spans="2:8" ht="15" thickBot="1" x14ac:dyDescent="0.35">
      <c r="B87" s="31" t="s">
        <v>21</v>
      </c>
      <c r="C87" s="32" t="s">
        <v>46</v>
      </c>
      <c r="D87" s="94">
        <v>0</v>
      </c>
      <c r="E87" s="94">
        <v>0</v>
      </c>
      <c r="F87" s="94">
        <v>0</v>
      </c>
      <c r="G87" s="109">
        <f>G81/(D81-F81)</f>
        <v>0.61292100401400551</v>
      </c>
      <c r="H87" s="116">
        <f>H81/(D81-F81-G81)</f>
        <v>0.46579154226715741</v>
      </c>
    </row>
    <row r="88" spans="2:8" ht="15" thickBot="1" x14ac:dyDescent="0.35">
      <c r="B88" s="78"/>
      <c r="C88" s="78" t="s">
        <v>237</v>
      </c>
      <c r="D88" s="78"/>
      <c r="E88" s="78"/>
      <c r="F88" s="78"/>
      <c r="G88" s="78"/>
      <c r="H88" s="78"/>
    </row>
    <row r="89" spans="2:8" ht="15" thickBot="1" x14ac:dyDescent="0.35">
      <c r="B89" s="78"/>
      <c r="C89" s="78"/>
      <c r="D89" s="78"/>
      <c r="E89" s="78"/>
      <c r="F89" s="79" t="s">
        <v>210</v>
      </c>
      <c r="G89" s="80" t="s">
        <v>232</v>
      </c>
      <c r="H89" s="81" t="s">
        <v>233</v>
      </c>
    </row>
    <row r="90" spans="2:8" ht="15" thickBot="1" x14ac:dyDescent="0.35">
      <c r="B90" s="78"/>
      <c r="C90" s="78"/>
      <c r="D90" s="78"/>
      <c r="E90" s="78"/>
      <c r="F90" s="82"/>
      <c r="G90" s="82"/>
      <c r="H90" s="82"/>
    </row>
    <row r="91" spans="2:8" ht="28.8" x14ac:dyDescent="0.3">
      <c r="B91" s="110" t="s">
        <v>0</v>
      </c>
      <c r="C91" s="111" t="s">
        <v>23</v>
      </c>
      <c r="D91" s="111" t="s">
        <v>37</v>
      </c>
      <c r="E91" s="111" t="s">
        <v>2</v>
      </c>
      <c r="F91" s="85" t="s">
        <v>259</v>
      </c>
      <c r="G91" s="85" t="s">
        <v>260</v>
      </c>
      <c r="H91" s="86" t="s">
        <v>261</v>
      </c>
    </row>
    <row r="92" spans="2:8" x14ac:dyDescent="0.3">
      <c r="B92" s="20" t="s">
        <v>22</v>
      </c>
      <c r="C92" s="21" t="s">
        <v>38</v>
      </c>
      <c r="D92" s="22">
        <f>Totals!D85</f>
        <v>531184832.18800002</v>
      </c>
      <c r="E92" s="22">
        <f>Totals!E85</f>
        <v>513475521.33800006</v>
      </c>
      <c r="F92" s="22">
        <f>Totals!F85</f>
        <v>447019745.96199995</v>
      </c>
      <c r="G92" s="107">
        <f>Totals!G85</f>
        <v>51296331.045000017</v>
      </c>
      <c r="H92" s="112">
        <f>SUM(Totals!H85:N85)</f>
        <v>15159444.332999999</v>
      </c>
    </row>
    <row r="93" spans="2:8" x14ac:dyDescent="0.3">
      <c r="B93" s="20" t="s">
        <v>22</v>
      </c>
      <c r="C93" s="24" t="s">
        <v>39</v>
      </c>
      <c r="D93" s="25">
        <f>Totals!D86</f>
        <v>519968227.53799999</v>
      </c>
      <c r="E93" s="25">
        <f>Totals!E86</f>
        <v>504761232.838</v>
      </c>
      <c r="F93" s="25">
        <f>Totals!F86</f>
        <v>440377771.28200001</v>
      </c>
      <c r="G93" s="108">
        <f>Totals!G86</f>
        <v>50262207.545000017</v>
      </c>
      <c r="H93" s="113">
        <f>SUM(Totals!H86:N86)</f>
        <v>14121254.013000002</v>
      </c>
    </row>
    <row r="94" spans="2:8" x14ac:dyDescent="0.3">
      <c r="B94" s="20" t="s">
        <v>22</v>
      </c>
      <c r="C94" s="21" t="s">
        <v>40</v>
      </c>
      <c r="D94" s="22">
        <f>Totals!D87</f>
        <v>11216604.649999999</v>
      </c>
      <c r="E94" s="22">
        <f>Totals!E87</f>
        <v>8714288.5</v>
      </c>
      <c r="F94" s="22">
        <f>Totals!F87</f>
        <v>6641974.6799999997</v>
      </c>
      <c r="G94" s="107">
        <f>Totals!G87</f>
        <v>1034123.5</v>
      </c>
      <c r="H94" s="105">
        <f>SUM(Totals!H87:N87)</f>
        <v>1038190.3200000001</v>
      </c>
    </row>
    <row r="95" spans="2:8" x14ac:dyDescent="0.3">
      <c r="B95" s="20" t="s">
        <v>22</v>
      </c>
      <c r="C95" s="24" t="s">
        <v>43</v>
      </c>
      <c r="D95" s="89">
        <v>0</v>
      </c>
      <c r="E95" s="91">
        <f>E92/D92</f>
        <v>0.96666073694714949</v>
      </c>
      <c r="F95" s="91">
        <f>F92/D92</f>
        <v>0.84155216578885317</v>
      </c>
      <c r="G95" s="91">
        <f>G92/D92</f>
        <v>9.6569645698853318E-2</v>
      </c>
      <c r="H95" s="114">
        <f>H92/D92</f>
        <v>2.8538925463208031E-2</v>
      </c>
    </row>
    <row r="96" spans="2:8" ht="15.6" x14ac:dyDescent="0.3">
      <c r="B96" s="20" t="s">
        <v>22</v>
      </c>
      <c r="C96" s="92" t="s">
        <v>44</v>
      </c>
      <c r="D96" s="87">
        <v>0</v>
      </c>
      <c r="E96" s="93">
        <f>E93/D93</f>
        <v>0.97075399246603267</v>
      </c>
      <c r="F96" s="93">
        <f>F93/D93</f>
        <v>0.84693207769087508</v>
      </c>
      <c r="G96" s="93">
        <f>G93/D93</f>
        <v>9.6663997688833381E-2</v>
      </c>
      <c r="H96" s="115">
        <f>H93/D93</f>
        <v>2.715791709017067E-2</v>
      </c>
    </row>
    <row r="97" spans="2:8" ht="15.6" x14ac:dyDescent="0.3">
      <c r="B97" s="20" t="s">
        <v>22</v>
      </c>
      <c r="C97" s="58" t="s">
        <v>45</v>
      </c>
      <c r="D97" s="89">
        <v>0</v>
      </c>
      <c r="E97" s="91">
        <f>E94/D94</f>
        <v>0.77690965955548774</v>
      </c>
      <c r="F97" s="91">
        <f>F94/D94</f>
        <v>0.5921555486044523</v>
      </c>
      <c r="G97" s="91">
        <f>G94/D94</f>
        <v>9.2195769777799932E-2</v>
      </c>
      <c r="H97" s="114">
        <f>H94/D94</f>
        <v>9.2558341173235539E-2</v>
      </c>
    </row>
    <row r="98" spans="2:8" ht="15" thickBot="1" x14ac:dyDescent="0.35">
      <c r="B98" s="20" t="s">
        <v>22</v>
      </c>
      <c r="C98" s="32" t="s">
        <v>46</v>
      </c>
      <c r="D98" s="94">
        <v>0</v>
      </c>
      <c r="E98" s="94">
        <v>0</v>
      </c>
      <c r="F98" s="94">
        <v>0</v>
      </c>
      <c r="G98" s="109">
        <f>G92/(D92-F92)</f>
        <v>0.60947280333390408</v>
      </c>
      <c r="H98" s="116">
        <f>H92/(D92-F92-G92)</f>
        <v>0.46121139208104206</v>
      </c>
    </row>
    <row r="99" spans="2:8" ht="15" thickBot="1" x14ac:dyDescent="0.35">
      <c r="B99" s="78"/>
      <c r="C99" s="78" t="s">
        <v>237</v>
      </c>
      <c r="D99" s="78"/>
      <c r="E99" s="78"/>
      <c r="F99" s="78"/>
      <c r="G99" s="78"/>
      <c r="H99" s="78"/>
    </row>
    <row r="100" spans="2:8" ht="15" thickBot="1" x14ac:dyDescent="0.35">
      <c r="B100" s="78"/>
      <c r="C100" s="78"/>
      <c r="D100" s="78"/>
      <c r="E100" s="78"/>
      <c r="F100" s="117" t="s">
        <v>210</v>
      </c>
      <c r="G100" s="118" t="s">
        <v>232</v>
      </c>
      <c r="H100" s="119" t="s">
        <v>233</v>
      </c>
    </row>
    <row r="101" spans="2:8" ht="15.6" x14ac:dyDescent="0.3">
      <c r="B101" s="78"/>
      <c r="C101" s="147" t="s">
        <v>262</v>
      </c>
      <c r="D101" s="148"/>
      <c r="E101" s="148"/>
      <c r="F101" s="120">
        <f>AVERAGE(F7,F18,F29,F40,F51,F62,F73,F84,F95)</f>
        <v>0.85936185057379122</v>
      </c>
      <c r="G101" s="120">
        <f>AVERAGE(G18,G29,G40,G51,G62,G73,G84, G95)</f>
        <v>8.7390732173714639E-2</v>
      </c>
      <c r="H101" s="121">
        <f>AVERAGE(H29,H40,H51,H62,H73,H84,H95)</f>
        <v>2.0744161437124351E-2</v>
      </c>
    </row>
    <row r="102" spans="2:8" ht="15.6" x14ac:dyDescent="0.3">
      <c r="B102" s="78"/>
      <c r="C102" s="149" t="s">
        <v>263</v>
      </c>
      <c r="D102" s="150"/>
      <c r="E102" s="150"/>
      <c r="F102" s="122">
        <f>AVERAGE(F8,F19,F30,F41,F52,F63,F74,F85,F96)</f>
        <v>0.86599151357056148</v>
      </c>
      <c r="G102" s="122">
        <f>AVERAGE(G19,G30,G41,G52,G63,G74,G85,G96)</f>
        <v>8.7632424440998849E-2</v>
      </c>
      <c r="H102" s="123">
        <f>AVERAGE(H30,H41, H52, H63,H74,H85, H96)</f>
        <v>1.9352406477816005E-2</v>
      </c>
    </row>
    <row r="103" spans="2:8" ht="16.2" thickBot="1" x14ac:dyDescent="0.35">
      <c r="B103" s="78"/>
      <c r="C103" s="151" t="s">
        <v>264</v>
      </c>
      <c r="D103" s="152"/>
      <c r="E103" s="152"/>
      <c r="F103" s="124">
        <f>AVERAGE(F9,F20,F31,F42,F53,F64,F75,F86,F97)</f>
        <v>0.63989699470605943</v>
      </c>
      <c r="G103" s="124">
        <f>AVERAGE(G20,G31, G42,G53,G64,G75,G86,G97)</f>
        <v>7.9819775245929772E-2</v>
      </c>
      <c r="H103" s="125">
        <f>AVERAGE(H31,H42, H53, H64,H75,H86, H97)</f>
        <v>6.6472313331472424E-2</v>
      </c>
    </row>
  </sheetData>
  <mergeCells count="3">
    <mergeCell ref="C101:E101"/>
    <mergeCell ref="C102:E102"/>
    <mergeCell ref="C103:E10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8E3ECBEF85843B606D14509462638" ma:contentTypeVersion="" ma:contentTypeDescription="Create a new document." ma:contentTypeScope="" ma:versionID="6e4011330ea539c64c6eea9f25a9e3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913BB0-8737-4A0D-B19E-5A3BC1B76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013D85-A810-4592-8AD4-C2DD47EDF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88A76-1483-435E-B623-F0A913D7091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Appendix C Tables</vt:lpstr>
      <vt:lpstr>NON SWO - Billing Year</vt:lpstr>
      <vt:lpstr>NON SWO - Billing Year +1</vt:lpstr>
      <vt:lpstr>NON SWO - Billing Year +2</vt:lpstr>
      <vt:lpstr>SWO - Billing Year</vt:lpstr>
      <vt:lpstr>SWO - Billing Year +1</vt:lpstr>
      <vt:lpstr>SWO - Billing Year +2</vt:lpstr>
      <vt:lpstr>All Bills - Billing Year</vt:lpstr>
      <vt:lpstr>All Bills - Billing Year + 1</vt:lpstr>
      <vt:lpstr>All Bills - Billing Year + 2</vt:lpstr>
      <vt:lpstr>Report 4</vt:lpstr>
      <vt:lpstr>Totals</vt:lpstr>
      <vt:lpstr>COS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Charette</dc:creator>
  <cp:lastModifiedBy>Merritt, Brian L.</cp:lastModifiedBy>
  <dcterms:created xsi:type="dcterms:W3CDTF">2020-10-16T17:41:51Z</dcterms:created>
  <dcterms:modified xsi:type="dcterms:W3CDTF">2021-01-25T19:32:20Z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0x0101006FF8E3ECBEF85843B606D14509462638</vt:lpwstr>
  </property>
  <property fmtid="{D5CDD505-2E9C-101B-9397-08002B2CF9AE}" pid="3" name="{A44787D4-0540-4523-9961-78E4036D8C6D}">
    <vt:lpwstr>{6E23BA90-15A7-4388-BB0A-584E71F2CEC7}</vt:lpwstr>
  </property>
</Properties>
</file>